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TSH Work\CTV\"/>
    </mc:Choice>
  </mc:AlternateContent>
  <xr:revisionPtr revIDLastSave="0" documentId="8_{028573BA-5CE5-4894-9F54-4204CB5BF840}" xr6:coauthVersionLast="47" xr6:coauthVersionMax="47" xr10:uidLastSave="{00000000-0000-0000-0000-000000000000}"/>
  <workbookProtection workbookAlgorithmName="SHA-512" workbookHashValue="xr5NJxwelLppbBJFtxpCQ5VHfvRRuDG4ouMHWoR2ZLW7IaLEHQvrqagArdiOvOBvIdA4oo7Pe/3erZAhro2OiQ==" workbookSaltValue="3SfcDQA/4CDTb126MCOCDg==" workbookSpinCount="100000" lockStructure="1"/>
  <bookViews>
    <workbookView xWindow="-98" yWindow="-98" windowWidth="28996" windowHeight="13576" activeTab="1" xr2:uid="{D4E2CE09-D789-44EF-94FB-C2E212AF1AAF}"/>
  </bookViews>
  <sheets>
    <sheet name="Rate Card" sheetId="2" r:id="rId1"/>
    <sheet name="Order Template" sheetId="1" r:id="rId2"/>
  </sheets>
  <definedNames>
    <definedName name="Discount">Discounts[Discounts]</definedName>
    <definedName name="_xlnm.Print_Area" localSheetId="1">'Order Template'!$AG$1:$AS$39</definedName>
    <definedName name="_xlnm.Print_Area" localSheetId="0">'Rate Card'!$M$1:$U$36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7" i="1" l="1"/>
  <c r="H8" i="1"/>
  <c r="G16" i="1"/>
  <c r="I16" i="1" s="1"/>
  <c r="G15" i="1"/>
  <c r="G14" i="1"/>
  <c r="G13" i="1"/>
  <c r="G12" i="1"/>
  <c r="E17" i="1"/>
  <c r="C16" i="1"/>
  <c r="D16" i="1" s="1" a="1"/>
  <c r="D16" i="1" s="1"/>
  <c r="C15" i="1"/>
  <c r="D15" i="1" s="1" a="1"/>
  <c r="D15" i="1" s="1"/>
  <c r="C14" i="1"/>
  <c r="D14" i="1" s="1" a="1"/>
  <c r="D14" i="1" s="1"/>
  <c r="C13" i="1"/>
  <c r="D13" i="1" s="1" a="1"/>
  <c r="D13" i="1" s="1"/>
  <c r="C12" i="1"/>
  <c r="D12" i="1" s="1" a="1"/>
  <c r="D12" i="1" s="1"/>
  <c r="B16" i="1"/>
  <c r="B15" i="1"/>
  <c r="B14" i="1"/>
  <c r="B13" i="1"/>
  <c r="B12" i="1"/>
  <c r="E12" i="1" l="1"/>
  <c r="E14" i="1"/>
  <c r="E16" i="1"/>
  <c r="E15" i="1"/>
  <c r="I12" i="1"/>
  <c r="H12" i="1" s="1"/>
  <c r="I13" i="1"/>
  <c r="I14" i="1"/>
  <c r="I15" i="1"/>
  <c r="AN22" i="1"/>
  <c r="G5" i="1"/>
  <c r="G4" i="1"/>
  <c r="G3" i="1"/>
  <c r="H3" i="1" s="1"/>
  <c r="H4" i="1" s="1"/>
  <c r="E8" i="1"/>
  <c r="E13" i="1" s="1"/>
  <c r="C7" i="1"/>
  <c r="D7" i="1" s="1" a="1"/>
  <c r="D7" i="1" s="1"/>
  <c r="C6" i="1"/>
  <c r="D6" i="1" s="1" a="1"/>
  <c r="D6" i="1" s="1"/>
  <c r="C5" i="1"/>
  <c r="D5" i="1" s="1" a="1"/>
  <c r="D5" i="1" s="1"/>
  <c r="C4" i="1"/>
  <c r="D4" i="1" s="1" a="1"/>
  <c r="D4" i="1" s="1"/>
  <c r="C3" i="1"/>
  <c r="D3" i="1" s="1" a="1"/>
  <c r="D3" i="1" s="1"/>
  <c r="B7" i="1"/>
  <c r="B6" i="1"/>
  <c r="B5" i="1"/>
  <c r="B4" i="1"/>
  <c r="B3" i="1"/>
  <c r="O34" i="2"/>
  <c r="O33" i="2"/>
  <c r="O32" i="2"/>
  <c r="O31" i="2"/>
  <c r="O30" i="2"/>
  <c r="O29" i="2"/>
  <c r="O28" i="2"/>
  <c r="O27" i="2"/>
  <c r="S25" i="2"/>
  <c r="R25" i="2"/>
  <c r="S24" i="2"/>
  <c r="R24" i="2"/>
  <c r="S23" i="2"/>
  <c r="R23" i="2"/>
  <c r="S22" i="2"/>
  <c r="R22" i="2"/>
  <c r="S21" i="2"/>
  <c r="R21" i="2"/>
  <c r="S20" i="2"/>
  <c r="R20" i="2"/>
  <c r="S19" i="2"/>
  <c r="R19" i="2"/>
  <c r="R18" i="2"/>
  <c r="P25" i="2"/>
  <c r="O25" i="2"/>
  <c r="P24" i="2"/>
  <c r="O24" i="2"/>
  <c r="P23" i="2"/>
  <c r="O23" i="2"/>
  <c r="P22" i="2"/>
  <c r="O22" i="2"/>
  <c r="P21" i="2"/>
  <c r="O21" i="2"/>
  <c r="P20" i="2"/>
  <c r="O20" i="2"/>
  <c r="P19" i="2"/>
  <c r="O19" i="2"/>
  <c r="O18" i="2"/>
  <c r="O3" i="2"/>
  <c r="S14" i="2"/>
  <c r="R14" i="2"/>
  <c r="S13" i="2"/>
  <c r="R13" i="2"/>
  <c r="S12" i="2"/>
  <c r="R12" i="2"/>
  <c r="S11" i="2"/>
  <c r="R11" i="2"/>
  <c r="S10" i="2"/>
  <c r="R10" i="2"/>
  <c r="S9" i="2"/>
  <c r="R9" i="2"/>
  <c r="S8" i="2"/>
  <c r="R8" i="2"/>
  <c r="S7" i="2"/>
  <c r="R7" i="2"/>
  <c r="P16" i="2"/>
  <c r="O16" i="2"/>
  <c r="P15" i="2"/>
  <c r="O15" i="2"/>
  <c r="P13" i="2"/>
  <c r="O13" i="2"/>
  <c r="P12" i="2"/>
  <c r="O12" i="2"/>
  <c r="P11" i="2"/>
  <c r="O11" i="2"/>
  <c r="P10" i="2"/>
  <c r="O10" i="2"/>
  <c r="P9" i="2"/>
  <c r="O9" i="2"/>
  <c r="P8" i="2"/>
  <c r="O8" i="2"/>
  <c r="P7" i="2"/>
  <c r="O7" i="2"/>
  <c r="G7" i="1"/>
  <c r="G6" i="1"/>
  <c r="E28" i="1"/>
  <c r="E27" i="1"/>
  <c r="E26" i="1"/>
  <c r="D25" i="1"/>
  <c r="D24" i="1"/>
  <c r="D22" i="1"/>
  <c r="AO17" i="1" l="1"/>
  <c r="H14" i="1"/>
  <c r="H13" i="1"/>
  <c r="I18" i="1"/>
  <c r="H15" i="1"/>
  <c r="H16" i="1"/>
  <c r="AO18" i="1"/>
  <c r="H7" i="1"/>
  <c r="E7" i="1"/>
  <c r="AM21" i="1" s="1"/>
  <c r="E6" i="1"/>
  <c r="AM20" i="1" s="1"/>
  <c r="E5" i="1"/>
  <c r="AM19" i="1" s="1"/>
  <c r="E4" i="1"/>
  <c r="AM18" i="1" s="1"/>
  <c r="F4" i="1" l="1"/>
  <c r="F13" i="1"/>
  <c r="H17" i="1"/>
  <c r="I7" i="1"/>
  <c r="AP21" i="1" s="1"/>
  <c r="AO21" i="1"/>
  <c r="I4" i="1"/>
  <c r="AP18" i="1" s="1"/>
  <c r="F7" i="1"/>
  <c r="F16" i="1"/>
  <c r="F6" i="1"/>
  <c r="F15" i="1"/>
  <c r="F5" i="1"/>
  <c r="F14" i="1"/>
  <c r="E3" i="1"/>
  <c r="H5" i="1"/>
  <c r="Q10" i="1"/>
  <c r="Q9" i="1"/>
  <c r="Q8" i="1"/>
  <c r="Q7" i="1"/>
  <c r="Q6" i="1"/>
  <c r="Q5" i="1"/>
  <c r="Q4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Q25" i="1"/>
  <c r="AD28" i="1" s="1"/>
  <c r="Q22" i="1"/>
  <c r="AD27" i="1" s="1"/>
  <c r="Q19" i="1"/>
  <c r="AD26" i="1" s="1"/>
  <c r="Q16" i="1"/>
  <c r="AD25" i="1" s="1"/>
  <c r="Q13" i="1"/>
  <c r="AD24" i="1" s="1"/>
  <c r="I5" i="1" l="1"/>
  <c r="AP19" i="1" s="1"/>
  <c r="AO19" i="1"/>
  <c r="AM17" i="1"/>
  <c r="H6" i="1"/>
  <c r="Q3" i="1"/>
  <c r="AD23" i="1" s="1"/>
  <c r="O3" i="1"/>
  <c r="AD22" i="1" s="1"/>
  <c r="F12" i="1" l="1"/>
  <c r="F3" i="1"/>
  <c r="I6" i="1"/>
  <c r="AP20" i="1" s="1"/>
  <c r="AO20" i="1"/>
  <c r="H9" i="1"/>
  <c r="I3" i="1"/>
  <c r="AD21" i="1"/>
  <c r="I8" i="1" l="1"/>
  <c r="AP17" i="1"/>
  <c r="AP22" i="1" s="1"/>
  <c r="AO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<sst xmlns="http://schemas.openxmlformats.org/spreadsheetml/2006/main" count="186" uniqueCount="144">
  <si>
    <t>Price</t>
  </si>
  <si>
    <t>Gross bef Surch</t>
  </si>
  <si>
    <t>Time Zones</t>
  </si>
  <si>
    <t>Agency</t>
  </si>
  <si>
    <t>Client</t>
  </si>
  <si>
    <t>Product</t>
  </si>
  <si>
    <t>Distribution</t>
  </si>
  <si>
    <t>Segmentation options</t>
  </si>
  <si>
    <t>Surcharge</t>
  </si>
  <si>
    <t>Notes</t>
  </si>
  <si>
    <t>Impressions</t>
  </si>
  <si>
    <t>00:00 - 01:00</t>
  </si>
  <si>
    <t>01:00 - 02:00</t>
  </si>
  <si>
    <t>02:00 - 03:00</t>
  </si>
  <si>
    <t>03:00 - 04:00</t>
  </si>
  <si>
    <t>04:00 - 05:00</t>
  </si>
  <si>
    <t>Days of week</t>
  </si>
  <si>
    <t>05:00 - 06:00</t>
  </si>
  <si>
    <t>Frequency</t>
  </si>
  <si>
    <t>06:00 - 07:00</t>
  </si>
  <si>
    <t>07:00 - 08:00</t>
  </si>
  <si>
    <t>08:00 - 09:00</t>
  </si>
  <si>
    <t>Co-advertising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</si>
  <si>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</si>
  <si>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</si>
  <si>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</si>
  <si>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</si>
  <si>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</si>
  <si>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</si>
  <si>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</si>
  <si>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</si>
  <si>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</si>
  <si>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</si>
  <si>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Co-Advertising</t>
  </si>
  <si>
    <t>19:00 - 20:00</t>
  </si>
  <si>
    <t>20:00 - 21:00</t>
  </si>
  <si>
    <t>21:00 - 22:00</t>
  </si>
  <si>
    <t>Surcharges</t>
  </si>
  <si>
    <t>22:00 - 23:00</t>
  </si>
  <si>
    <t>23:00 - 24:00</t>
  </si>
  <si>
    <t xml:space="preserve"> Comments</t>
  </si>
  <si>
    <t>Дължина / До, сек</t>
  </si>
  <si>
    <t>Брутна ЦЗХ, евро</t>
  </si>
  <si>
    <t>Надцeнка</t>
  </si>
  <si>
    <t>Коефициент</t>
  </si>
  <si>
    <t>Duration/ Up to, sec</t>
  </si>
  <si>
    <t>Gross CPM, EUR</t>
  </si>
  <si>
    <t>Coefficient</t>
  </si>
  <si>
    <t>Други дължини</t>
  </si>
  <si>
    <t>TBA</t>
  </si>
  <si>
    <t>Other Durations</t>
  </si>
  <si>
    <t>Екран Пауза и други</t>
  </si>
  <si>
    <t>Pause Ads &amp; Others</t>
  </si>
  <si>
    <t>Часови пояс (мин 4 часа)</t>
  </si>
  <si>
    <t>Time slot (min 4 hours)</t>
  </si>
  <si>
    <t>Ден от седмицата (мин 3 дни)</t>
  </si>
  <si>
    <t>Day of the week (min 3 days)</t>
  </si>
  <si>
    <t>Съдържание</t>
  </si>
  <si>
    <t>Content</t>
  </si>
  <si>
    <t>Мид-рол</t>
  </si>
  <si>
    <t>Mid-roll</t>
  </si>
  <si>
    <t>Само КТВ</t>
  </si>
  <si>
    <t>CTV only</t>
  </si>
  <si>
    <t>Ограничение честота (на кампания)</t>
  </si>
  <si>
    <t>Frequency capping (per campaign)</t>
  </si>
  <si>
    <t>Coeff</t>
  </si>
  <si>
    <t>Minimum 4-hour slot per day</t>
  </si>
  <si>
    <t>Minimum 3 days</t>
  </si>
  <si>
    <t>per campaign</t>
  </si>
  <si>
    <t>Monday</t>
  </si>
  <si>
    <t>Tuesday</t>
  </si>
  <si>
    <t>Wednesday</t>
  </si>
  <si>
    <t>Thursday</t>
  </si>
  <si>
    <t>Friday</t>
  </si>
  <si>
    <t>Saturday</t>
  </si>
  <si>
    <t>Sunday</t>
  </si>
  <si>
    <t>Time Slots (min 4 hours)</t>
  </si>
  <si>
    <t>DarkRed</t>
  </si>
  <si>
    <t>allRed</t>
  </si>
  <si>
    <t>#4B94BD</t>
  </si>
  <si>
    <t>#BDBA4B</t>
  </si>
  <si>
    <t>#BD4C52</t>
  </si>
  <si>
    <t>#684C4D</t>
  </si>
  <si>
    <t>#373B3D</t>
  </si>
  <si>
    <t>Length</t>
  </si>
  <si>
    <t>Weight</t>
  </si>
  <si>
    <t>Campaign Impressions</t>
  </si>
  <si>
    <t>Days of week (min 3)</t>
  </si>
  <si>
    <t>Spot</t>
  </si>
  <si>
    <t>+</t>
  </si>
  <si>
    <t>Sec (6-60)</t>
  </si>
  <si>
    <t>Duration/ From</t>
  </si>
  <si>
    <t>Duration/ Up to</t>
  </si>
  <si>
    <t>Start (dd.mm.yyyy)</t>
  </si>
  <si>
    <t>End (dd.mm.yyyy)</t>
  </si>
  <si>
    <t>Discounts</t>
  </si>
  <si>
    <t>%</t>
  </si>
  <si>
    <t>Above 250 000</t>
  </si>
  <si>
    <t>Above 50 000</t>
  </si>
  <si>
    <t>Съвместна реклама</t>
  </si>
  <si>
    <t>До, евро</t>
  </si>
  <si>
    <t>Над 250 000</t>
  </si>
  <si>
    <t>Над 50 000</t>
  </si>
  <si>
    <t>Забележки</t>
  </si>
  <si>
    <t>Всички цени са в евро, без ДДС</t>
  </si>
  <si>
    <t>Отстъпката за общ нетен обем може да се ползва от клиенти и от агенции</t>
  </si>
  <si>
    <t>Двете отстъпки се сумират и се прилагат върху брутната сума</t>
  </si>
  <si>
    <t>Отстъпките са в сила от месеца на гарантиране на съответния нетен обем</t>
  </si>
  <si>
    <t>Отстъпката за общ нетен обем се отчита на календарна година</t>
  </si>
  <si>
    <t>И двете отстъпки се начисляват на обеми, инвестирани по тарифата по-горе</t>
  </si>
  <si>
    <t>Отстъпките от политиката за продажби на ТВ канали на TSH 2026 не се прилагат</t>
  </si>
  <si>
    <t>Up to, EUR</t>
  </si>
  <si>
    <t>All prices are in EUR, VAT excluded</t>
  </si>
  <si>
    <t>Cumulative Net Volume Discount is applicable both to agencies and/or clients</t>
  </si>
  <si>
    <t>The two discounts are summed up and applied on the gross volume</t>
  </si>
  <si>
    <t>Discounts are valid from the month of the respective net guarantee</t>
  </si>
  <si>
    <t>Cumulative Net Volume Discount is cumulated on CY base</t>
  </si>
  <si>
    <t>Both discounts are applicable for budgets invested as per the RC above</t>
  </si>
  <si>
    <t>TSH Sales Policy of TV Channels 2026 discounts cannot be applied</t>
  </si>
  <si>
    <t>CTV by TSH Rate Card &amp; Discounts 2026</t>
  </si>
  <si>
    <t>Език/ Language</t>
  </si>
  <si>
    <t>English</t>
  </si>
  <si>
    <t>Cumulative Net Volume Discount</t>
  </si>
  <si>
    <t>Client Net Volume Discount</t>
  </si>
  <si>
    <t>Отстъпка за общ нетен обем</t>
  </si>
  <si>
    <t>Отстъпка за нетен обем на клиент</t>
  </si>
  <si>
    <t>CTV by TSH тарифа и отстъпки 2026</t>
  </si>
  <si>
    <t>Please, fill only in the yellow cells</t>
  </si>
  <si>
    <t>Spot Name</t>
  </si>
  <si>
    <t>Net CPM EUR 20"</t>
  </si>
  <si>
    <t>All amounts are VAT excluded</t>
  </si>
  <si>
    <t>Price per spot is pre-calculated as per the Rate Card length coefficients</t>
  </si>
  <si>
    <t>Sending this order means the Client/Agency agrees that all disputable questions will be solved by the General Sales Rules of TSH</t>
  </si>
  <si>
    <t>A spot length can vary between 6 and 60 seconds</t>
  </si>
  <si>
    <t>A spot is part of the calculations only if it has a filled weight</t>
  </si>
  <si>
    <t>Price RC</t>
  </si>
  <si>
    <t>Manual Price</t>
  </si>
  <si>
    <t>Net EUR</t>
  </si>
  <si>
    <t>If impressions are ordered:</t>
  </si>
  <si>
    <t>If net budget is ordered:</t>
  </si>
  <si>
    <t>Weight Impr</t>
  </si>
  <si>
    <t>Weight Net</t>
  </si>
  <si>
    <t>Campaign Net EUR</t>
  </si>
  <si>
    <t>Fill in either of the two (leave the other bblank):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</si>
</sst>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 x14ac:knownFonts="1">
    <font>
      <sz val="12"/>
      <name val="Calibri"/>
      <family val="1"/>
      <scheme val="minor"/>
    </font>
    <font>
      <sz val="12"/>
      <name val="Calibri"/>
      <family val="1"/>
      <scheme val="minor"/>
    </font>
    <font>
      <sz val="12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2"/>
      <color theme="1"/>
      <name val="Calibri"/>
      <family val="2"/>
      <scheme val="minor"/>
    </font>
    <font>
      <sz val="12"/>
      <color theme="0"/>
      <name val="Calibri Light"/>
      <family val="2"/>
      <scheme val="major"/>
    </font>
    <font>
      <sz val="10"/>
      <name val="Segoe UI"/>
      <family val="2"/>
      <charset val="204"/>
    </font>
    <font>
      <sz val="12"/>
      <name val="Calibri"/>
      <family val="2"/>
      <charset val="204"/>
      <scheme val="minor"/>
    </font>
    <font>
      <sz val="12"/>
      <color rgb="FF555554"/>
      <name val="Calibri"/>
      <family val="2"/>
      <charset val="204"/>
      <scheme val="minor"/>
    </font>
    <font>
      <sz val="8"/>
      <name val="Calibri"/>
      <family val="1"/>
      <scheme val="minor"/>
    </font>
    <font>
      <b/>
      <sz val="12"/>
      <color rgb="FFFF0000"/>
      <name val="Calibri Light"/>
      <family val="2"/>
      <charset val="204"/>
      <scheme val="major"/>
    </font>
    <font>
      <b/>
      <sz val="12"/>
      <color rgb="FF373B3D"/>
      <name val="Calibri Light"/>
      <family val="2"/>
      <scheme val="major"/>
    </font>
    <font>
      <sz val="12"/>
      <color rgb="FF373B3D"/>
      <name val="Calibri"/>
      <family val="1"/>
      <scheme val="minor"/>
    </font>
    <font>
      <b/>
      <sz val="12"/>
      <name val="Calibri"/>
      <family val="2"/>
      <charset val="204"/>
      <scheme val="minor"/>
    </font>
    <font>
      <sz val="12"/>
      <color theme="0"/>
      <name val="Calibri Light"/>
      <family val="2"/>
      <charset val="204"/>
      <scheme val="major"/>
    </font>
    <font>
      <sz val="12"/>
      <name val="Phenomena Light"/>
      <charset val="204"/>
    </font>
    <font>
      <sz val="12"/>
      <name val="Calibri Light"/>
      <family val="2"/>
      <charset val="204"/>
      <scheme val="major"/>
    </font>
    <font>
      <sz val="12"/>
      <color rgb="FF555554"/>
      <name val="Calibri Light"/>
      <family val="2"/>
      <charset val="204"/>
      <scheme val="major"/>
    </font>
    <font>
      <b/>
      <sz val="12"/>
      <color rgb="FF684C4D"/>
      <name val="Calibri Light"/>
      <family val="2"/>
      <charset val="204"/>
      <scheme val="major"/>
    </font>
    <font>
      <b/>
      <sz val="12"/>
      <color rgb="FF373B3D"/>
      <name val="Calibri Light"/>
      <family val="2"/>
      <charset val="204"/>
      <scheme val="major"/>
    </font>
    <font>
      <b/>
      <sz val="12"/>
      <name val="Calibri"/>
      <family val="1"/>
      <charset val="204"/>
      <scheme val="minor"/>
    </font>
    <font>
      <b/>
      <sz val="12"/>
      <color theme="0"/>
      <name val="Calibri Light"/>
      <family val="2"/>
      <charset val="204"/>
      <scheme val="major"/>
    </font>
    <font>
      <b/>
      <sz val="12"/>
      <name val="Calibri Light"/>
      <family val="2"/>
      <charset val="204"/>
      <scheme val="maj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55554"/>
        <bgColor indexed="64"/>
      </patternFill>
    </fill>
    <fill>
      <patternFill patternType="solid">
        <fgColor rgb="FFC15961"/>
        <bgColor indexed="64"/>
      </patternFill>
    </fill>
    <fill>
      <patternFill patternType="solid">
        <fgColor rgb="FF599EC2"/>
        <bgColor indexed="64"/>
      </patternFill>
    </fill>
    <fill>
      <patternFill patternType="solid">
        <fgColor rgb="FFC2BF59"/>
        <bgColor indexed="64"/>
      </patternFill>
    </fill>
    <fill>
      <patternFill patternType="solid">
        <fgColor rgb="FF6D5658"/>
        <bgColor indexed="64"/>
      </patternFill>
    </fill>
    <fill>
      <patternFill patternType="solid">
        <fgColor rgb="FF383F42"/>
        <bgColor indexed="64"/>
      </patternFill>
    </fill>
    <fill>
      <patternFill patternType="solid">
        <fgColor rgb="FF4B94BD"/>
        <bgColor indexed="64"/>
      </patternFill>
    </fill>
    <fill>
      <patternFill patternType="solid">
        <fgColor rgb="FFBDBA4B"/>
        <bgColor indexed="64"/>
      </patternFill>
    </fill>
    <fill>
      <patternFill patternType="solid">
        <fgColor rgb="FFBD4C52"/>
        <bgColor indexed="64"/>
      </patternFill>
    </fill>
    <fill>
      <patternFill patternType="solid">
        <fgColor rgb="FF684C4D"/>
        <bgColor indexed="64"/>
      </patternFill>
    </fill>
    <fill>
      <patternFill patternType="solid">
        <fgColor rgb="FF373B3D"/>
        <bgColor indexed="64"/>
      </patternFill>
    </fill>
    <fill>
      <patternFill patternType="solid">
        <fgColor rgb="FFBD4C52"/>
        <bgColor theme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84C4D"/>
        <bgColor theme="9"/>
      </patternFill>
    </fill>
    <fill>
      <patternFill patternType="solid">
        <fgColor rgb="FFBDBA4B"/>
        <bgColor theme="9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55555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 tint="-4.9989318521683403E-2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7" fillId="0" borderId="0"/>
    <xf numFmtId="43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0" applyFont="1"/>
    <xf numFmtId="0" fontId="2" fillId="5" borderId="0" xfId="0" applyFont="1" applyFill="1"/>
    <xf numFmtId="0" fontId="2" fillId="9" borderId="0" xfId="0" applyFont="1" applyFill="1"/>
    <xf numFmtId="0" fontId="3" fillId="11" borderId="2" xfId="0" applyFont="1" applyFill="1" applyBorder="1" applyAlignment="1">
      <alignment horizontal="center" vertical="center"/>
    </xf>
    <xf numFmtId="0" fontId="8" fillId="0" borderId="0" xfId="3" applyFont="1"/>
    <xf numFmtId="0" fontId="2" fillId="6" borderId="0" xfId="0" applyFont="1" applyFill="1"/>
    <xf numFmtId="0" fontId="2" fillId="10" borderId="0" xfId="0" applyFont="1" applyFill="1"/>
    <xf numFmtId="3" fontId="9" fillId="2" borderId="2" xfId="3" applyNumberFormat="1" applyFont="1" applyFill="1" applyBorder="1" applyAlignment="1">
      <alignment horizontal="center" vertical="center"/>
    </xf>
    <xf numFmtId="4" fontId="9" fillId="2" borderId="2" xfId="3" applyNumberFormat="1" applyFont="1" applyFill="1" applyBorder="1" applyAlignment="1">
      <alignment horizontal="center" vertical="center"/>
    </xf>
    <xf numFmtId="4" fontId="8" fillId="0" borderId="2" xfId="1" applyNumberFormat="1" applyFont="1" applyBorder="1" applyAlignment="1" applyProtection="1">
      <alignment horizontal="center"/>
    </xf>
    <xf numFmtId="9" fontId="8" fillId="15" borderId="2" xfId="1" applyFont="1" applyFill="1" applyBorder="1" applyAlignment="1" applyProtection="1">
      <alignment horizontal="center"/>
    </xf>
    <xf numFmtId="4" fontId="4" fillId="0" borderId="2" xfId="2" applyNumberFormat="1" applyFont="1" applyBorder="1" applyAlignment="1">
      <alignment horizontal="center"/>
    </xf>
    <xf numFmtId="0" fontId="2" fillId="0" borderId="2" xfId="0" applyFont="1" applyBorder="1" applyAlignment="1">
      <alignment vertical="center"/>
    </xf>
    <xf numFmtId="9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6" fillId="4" borderId="0" xfId="0" applyFont="1" applyFill="1"/>
    <xf numFmtId="0" fontId="6" fillId="11" borderId="0" xfId="0" applyFont="1" applyFill="1"/>
    <xf numFmtId="0" fontId="2" fillId="0" borderId="4" xfId="0" applyFont="1" applyBorder="1" applyAlignment="1">
      <alignment horizontal="center"/>
    </xf>
    <xf numFmtId="0" fontId="2" fillId="7" borderId="0" xfId="0" applyFont="1" applyFill="1"/>
    <xf numFmtId="0" fontId="2" fillId="12" borderId="0" xfId="0" applyFont="1" applyFill="1"/>
    <xf numFmtId="0" fontId="2" fillId="0" borderId="3" xfId="0" applyFont="1" applyBorder="1" applyAlignment="1">
      <alignment vertical="center"/>
    </xf>
    <xf numFmtId="9" fontId="2" fillId="0" borderId="3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8" borderId="0" xfId="0" applyFont="1" applyFill="1"/>
    <xf numFmtId="0" fontId="2" fillId="13" borderId="0" xfId="0" applyFont="1" applyFill="1"/>
    <xf numFmtId="9" fontId="2" fillId="0" borderId="2" xfId="0" applyNumberFormat="1" applyFont="1" applyBorder="1" applyAlignment="1">
      <alignment horizontal="center" vertical="center"/>
    </xf>
    <xf numFmtId="4" fontId="8" fillId="0" borderId="0" xfId="3" applyNumberFormat="1" applyFont="1"/>
    <xf numFmtId="4" fontId="14" fillId="0" borderId="0" xfId="3" applyNumberFormat="1" applyFont="1" applyAlignment="1">
      <alignment horizontal="center"/>
    </xf>
    <xf numFmtId="0" fontId="3" fillId="0" borderId="0" xfId="0" applyFont="1" applyAlignment="1">
      <alignment horizontal="centerContinuous" vertical="center"/>
    </xf>
    <xf numFmtId="0" fontId="2" fillId="0" borderId="2" xfId="0" applyFont="1" applyBorder="1" applyAlignment="1">
      <alignment horizontal="center"/>
    </xf>
    <xf numFmtId="9" fontId="6" fillId="12" borderId="10" xfId="0" applyNumberFormat="1" applyFont="1" applyFill="1" applyBorder="1" applyAlignment="1">
      <alignment horizontal="center" vertical="center"/>
    </xf>
    <xf numFmtId="49" fontId="6" fillId="12" borderId="12" xfId="0" quotePrefix="1" applyNumberFormat="1" applyFont="1" applyFill="1" applyBorder="1" applyAlignment="1">
      <alignment horizontal="center" vertical="center"/>
    </xf>
    <xf numFmtId="9" fontId="6" fillId="12" borderId="12" xfId="0" applyNumberFormat="1" applyFont="1" applyFill="1" applyBorder="1" applyAlignment="1">
      <alignment horizontal="center" vertical="center"/>
    </xf>
    <xf numFmtId="0" fontId="8" fillId="0" borderId="0" xfId="0" applyFont="1"/>
    <xf numFmtId="9" fontId="6" fillId="12" borderId="1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top"/>
    </xf>
    <xf numFmtId="9" fontId="2" fillId="0" borderId="0" xfId="0" applyNumberFormat="1" applyFont="1"/>
    <xf numFmtId="9" fontId="2" fillId="0" borderId="0" xfId="1" applyFont="1" applyProtection="1"/>
    <xf numFmtId="0" fontId="4" fillId="0" borderId="0" xfId="0" applyFont="1"/>
    <xf numFmtId="9" fontId="8" fillId="0" borderId="22" xfId="3" applyNumberFormat="1" applyFont="1" applyBorder="1" applyAlignment="1">
      <alignment horizontal="center"/>
    </xf>
    <xf numFmtId="0" fontId="3" fillId="11" borderId="23" xfId="0" applyFont="1" applyFill="1" applyBorder="1" applyAlignment="1">
      <alignment horizontal="center" vertical="center"/>
    </xf>
    <xf numFmtId="9" fontId="8" fillId="0" borderId="24" xfId="3" applyNumberFormat="1" applyFont="1" applyBorder="1" applyAlignment="1">
      <alignment horizontal="center"/>
    </xf>
    <xf numFmtId="0" fontId="11" fillId="0" borderId="0" xfId="0" applyFont="1"/>
    <xf numFmtId="0" fontId="6" fillId="16" borderId="5" xfId="0" applyFont="1" applyFill="1" applyBorder="1" applyAlignment="1">
      <alignment vertical="center"/>
    </xf>
    <xf numFmtId="0" fontId="2" fillId="16" borderId="8" xfId="0" applyFont="1" applyFill="1" applyBorder="1" applyAlignment="1">
      <alignment horizontal="centerContinuous" vertical="center"/>
    </xf>
    <xf numFmtId="0" fontId="6" fillId="16" borderId="7" xfId="0" applyFont="1" applyFill="1" applyBorder="1" applyAlignment="1">
      <alignment vertical="center"/>
    </xf>
    <xf numFmtId="0" fontId="6" fillId="16" borderId="8" xfId="0" applyFont="1" applyFill="1" applyBorder="1" applyAlignment="1">
      <alignment horizontal="center" vertical="center"/>
    </xf>
    <xf numFmtId="9" fontId="6" fillId="16" borderId="10" xfId="0" applyNumberFormat="1" applyFont="1" applyFill="1" applyBorder="1" applyAlignment="1">
      <alignment horizontal="center" vertical="center"/>
    </xf>
    <xf numFmtId="9" fontId="6" fillId="16" borderId="12" xfId="0" applyNumberFormat="1" applyFont="1" applyFill="1" applyBorder="1" applyAlignment="1">
      <alignment horizontal="center" vertical="center"/>
    </xf>
    <xf numFmtId="9" fontId="6" fillId="16" borderId="14" xfId="0" applyNumberFormat="1" applyFont="1" applyFill="1" applyBorder="1" applyAlignment="1">
      <alignment horizontal="center" vertical="center"/>
    </xf>
    <xf numFmtId="9" fontId="6" fillId="16" borderId="8" xfId="0" applyNumberFormat="1" applyFont="1" applyFill="1" applyBorder="1" applyAlignment="1">
      <alignment horizontal="center" vertical="center"/>
    </xf>
    <xf numFmtId="0" fontId="6" fillId="16" borderId="10" xfId="0" applyFont="1" applyFill="1" applyBorder="1" applyAlignment="1">
      <alignment vertical="center"/>
    </xf>
    <xf numFmtId="9" fontId="6" fillId="16" borderId="11" xfId="0" applyNumberFormat="1" applyFont="1" applyFill="1" applyBorder="1" applyAlignment="1">
      <alignment horizontal="center" vertical="center"/>
    </xf>
    <xf numFmtId="0" fontId="6" fillId="16" borderId="12" xfId="0" applyFont="1" applyFill="1" applyBorder="1" applyAlignment="1">
      <alignment vertical="center"/>
    </xf>
    <xf numFmtId="9" fontId="6" fillId="16" borderId="13" xfId="1" applyFont="1" applyFill="1" applyBorder="1" applyAlignment="1" applyProtection="1">
      <alignment horizontal="center" vertical="center"/>
    </xf>
    <xf numFmtId="9" fontId="6" fillId="16" borderId="13" xfId="0" applyNumberFormat="1" applyFont="1" applyFill="1" applyBorder="1" applyAlignment="1">
      <alignment horizontal="center" vertical="center"/>
    </xf>
    <xf numFmtId="0" fontId="6" fillId="16" borderId="14" xfId="0" applyFont="1" applyFill="1" applyBorder="1" applyAlignment="1">
      <alignment vertical="center"/>
    </xf>
    <xf numFmtId="9" fontId="6" fillId="16" borderId="15" xfId="0" applyNumberFormat="1" applyFont="1" applyFill="1" applyBorder="1" applyAlignment="1">
      <alignment horizontal="center" vertical="center"/>
    </xf>
    <xf numFmtId="0" fontId="15" fillId="10" borderId="11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10" borderId="13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10" borderId="15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10" borderId="11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10" borderId="8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6" fillId="14" borderId="0" xfId="0" applyFont="1" applyFill="1"/>
    <xf numFmtId="0" fontId="16" fillId="0" borderId="0" xfId="0" applyFont="1"/>
    <xf numFmtId="0" fontId="17" fillId="14" borderId="0" xfId="0" applyFont="1" applyFill="1"/>
    <xf numFmtId="0" fontId="17" fillId="9" borderId="0" xfId="0" applyFont="1" applyFill="1" applyAlignment="1">
      <alignment vertical="center"/>
    </xf>
    <xf numFmtId="0" fontId="15" fillId="16" borderId="7" xfId="0" applyFont="1" applyFill="1" applyBorder="1" applyAlignment="1">
      <alignment horizontal="centerContinuous" vertical="center"/>
    </xf>
    <xf numFmtId="0" fontId="15" fillId="16" borderId="9" xfId="0" applyFont="1" applyFill="1" applyBorder="1" applyAlignment="1">
      <alignment horizontal="centerContinuous" vertical="center"/>
    </xf>
    <xf numFmtId="0" fontId="15" fillId="16" borderId="8" xfId="0" applyFont="1" applyFill="1" applyBorder="1" applyAlignment="1">
      <alignment horizontal="centerContinuous" vertical="center"/>
    </xf>
    <xf numFmtId="0" fontId="15" fillId="9" borderId="0" xfId="0" applyFont="1" applyFill="1" applyAlignment="1">
      <alignment vertical="center"/>
    </xf>
    <xf numFmtId="0" fontId="15" fillId="16" borderId="5" xfId="0" applyFont="1" applyFill="1" applyBorder="1" applyAlignment="1">
      <alignment horizontal="centerContinuous" vertical="center"/>
    </xf>
    <xf numFmtId="0" fontId="15" fillId="16" borderId="5" xfId="0" applyFont="1" applyFill="1" applyBorder="1" applyAlignment="1">
      <alignment horizontal="center" vertical="center"/>
    </xf>
    <xf numFmtId="0" fontId="15" fillId="16" borderId="19" xfId="0" applyFont="1" applyFill="1" applyBorder="1" applyAlignment="1">
      <alignment horizontal="center" vertical="center"/>
    </xf>
    <xf numFmtId="14" fontId="19" fillId="10" borderId="5" xfId="0" applyNumberFormat="1" applyFont="1" applyFill="1" applyBorder="1" applyAlignment="1" applyProtection="1">
      <alignment horizontal="center" vertical="center"/>
      <protection locked="0"/>
    </xf>
    <xf numFmtId="0" fontId="15" fillId="16" borderId="20" xfId="0" applyFont="1" applyFill="1" applyBorder="1" applyAlignment="1">
      <alignment horizontal="centerContinuous" vertical="center"/>
    </xf>
    <xf numFmtId="0" fontId="15" fillId="9" borderId="0" xfId="0" applyFont="1" applyFill="1" applyAlignment="1">
      <alignment horizontal="center" vertical="center"/>
    </xf>
    <xf numFmtId="0" fontId="18" fillId="0" borderId="0" xfId="3" applyFont="1" applyAlignment="1">
      <alignment horizontal="centerContinuous"/>
    </xf>
    <xf numFmtId="0" fontId="17" fillId="0" borderId="0" xfId="3" applyFont="1" applyAlignment="1">
      <alignment horizontal="centerContinuous"/>
    </xf>
    <xf numFmtId="0" fontId="17" fillId="0" borderId="0" xfId="0" applyFont="1"/>
    <xf numFmtId="0" fontId="1" fillId="0" borderId="0" xfId="0" applyFont="1"/>
    <xf numFmtId="0" fontId="17" fillId="0" borderId="0" xfId="3" applyFont="1"/>
    <xf numFmtId="0" fontId="15" fillId="3" borderId="4" xfId="3" applyFont="1" applyFill="1" applyBorder="1" applyAlignment="1">
      <alignment horizontal="centerContinuous"/>
    </xf>
    <xf numFmtId="0" fontId="15" fillId="3" borderId="16" xfId="3" applyFont="1" applyFill="1" applyBorder="1" applyAlignment="1">
      <alignment horizontal="centerContinuous"/>
    </xf>
    <xf numFmtId="0" fontId="15" fillId="3" borderId="3" xfId="3" applyFont="1" applyFill="1" applyBorder="1" applyAlignment="1">
      <alignment horizontal="centerContinuous"/>
    </xf>
    <xf numFmtId="3" fontId="18" fillId="0" borderId="2" xfId="3" applyNumberFormat="1" applyFont="1" applyBorder="1" applyAlignment="1">
      <alignment horizontal="center" vertical="center"/>
    </xf>
    <xf numFmtId="4" fontId="18" fillId="0" borderId="2" xfId="3" applyNumberFormat="1" applyFont="1" applyBorder="1" applyAlignment="1">
      <alignment horizontal="center" vertical="center"/>
    </xf>
    <xf numFmtId="9" fontId="18" fillId="0" borderId="2" xfId="1" applyFont="1" applyFill="1" applyBorder="1" applyAlignment="1" applyProtection="1">
      <alignment horizontal="center" vertical="center"/>
    </xf>
    <xf numFmtId="4" fontId="18" fillId="0" borderId="17" xfId="3" applyNumberFormat="1" applyFont="1" applyBorder="1" applyAlignment="1">
      <alignment horizontal="center" vertical="center"/>
    </xf>
    <xf numFmtId="3" fontId="15" fillId="9" borderId="5" xfId="3" applyNumberFormat="1" applyFont="1" applyFill="1" applyBorder="1" applyAlignment="1">
      <alignment horizontal="center" vertical="center"/>
    </xf>
    <xf numFmtId="4" fontId="15" fillId="9" borderId="5" xfId="3" applyNumberFormat="1" applyFont="1" applyFill="1" applyBorder="1" applyAlignment="1">
      <alignment horizontal="center" vertical="center"/>
    </xf>
    <xf numFmtId="9" fontId="15" fillId="9" borderId="5" xfId="1" applyFont="1" applyFill="1" applyBorder="1" applyAlignment="1" applyProtection="1">
      <alignment horizontal="center" vertical="center"/>
    </xf>
    <xf numFmtId="4" fontId="18" fillId="0" borderId="2" xfId="3" applyNumberFormat="1" applyFont="1" applyBorder="1" applyAlignment="1">
      <alignment horizontal="center"/>
    </xf>
    <xf numFmtId="0" fontId="15" fillId="3" borderId="1" xfId="3" applyFont="1" applyFill="1" applyBorder="1" applyAlignment="1">
      <alignment horizontal="centerContinuous" vertical="center"/>
    </xf>
    <xf numFmtId="0" fontId="15" fillId="3" borderId="21" xfId="3" applyFont="1" applyFill="1" applyBorder="1" applyAlignment="1">
      <alignment horizontal="centerContinuous" vertical="center"/>
    </xf>
    <xf numFmtId="0" fontId="15" fillId="3" borderId="6" xfId="3" applyFont="1" applyFill="1" applyBorder="1" applyAlignment="1">
      <alignment horizontal="center" vertical="center"/>
    </xf>
    <xf numFmtId="0" fontId="15" fillId="3" borderId="2" xfId="3" applyFont="1" applyFill="1" applyBorder="1" applyAlignment="1">
      <alignment horizontal="center" vertical="center"/>
    </xf>
    <xf numFmtId="3" fontId="18" fillId="0" borderId="1" xfId="3" applyNumberFormat="1" applyFont="1" applyBorder="1" applyAlignment="1">
      <alignment horizontal="center" vertical="center"/>
    </xf>
    <xf numFmtId="9" fontId="18" fillId="0" borderId="25" xfId="1" applyFont="1" applyFill="1" applyBorder="1" applyAlignment="1" applyProtection="1">
      <alignment horizontal="center" vertical="center"/>
    </xf>
    <xf numFmtId="9" fontId="18" fillId="0" borderId="6" xfId="1" applyFont="1" applyFill="1" applyBorder="1" applyAlignment="1" applyProtection="1">
      <alignment horizontal="center" vertical="center"/>
    </xf>
    <xf numFmtId="4" fontId="18" fillId="0" borderId="1" xfId="3" applyNumberFormat="1" applyFont="1" applyBorder="1" applyAlignment="1">
      <alignment horizontal="center" vertical="center"/>
    </xf>
    <xf numFmtId="9" fontId="18" fillId="0" borderId="3" xfId="1" applyFont="1" applyFill="1" applyBorder="1" applyAlignment="1" applyProtection="1">
      <alignment horizontal="center" vertical="center"/>
    </xf>
    <xf numFmtId="0" fontId="15" fillId="3" borderId="1" xfId="3" applyFont="1" applyFill="1" applyBorder="1" applyAlignment="1">
      <alignment horizontal="centerContinuous"/>
    </xf>
    <xf numFmtId="0" fontId="15" fillId="3" borderId="22" xfId="3" applyFont="1" applyFill="1" applyBorder="1" applyAlignment="1">
      <alignment horizontal="centerContinuous"/>
    </xf>
    <xf numFmtId="0" fontId="15" fillId="3" borderId="21" xfId="3" applyFont="1" applyFill="1" applyBorder="1" applyAlignment="1">
      <alignment horizontal="centerContinuous"/>
    </xf>
    <xf numFmtId="3" fontId="2" fillId="15" borderId="2" xfId="0" applyNumberFormat="1" applyFont="1" applyFill="1" applyBorder="1" applyAlignment="1">
      <alignment horizontal="left"/>
    </xf>
    <xf numFmtId="4" fontId="14" fillId="15" borderId="0" xfId="3" applyNumberFormat="1" applyFont="1" applyFill="1" applyAlignment="1">
      <alignment horizontal="center"/>
    </xf>
    <xf numFmtId="3" fontId="14" fillId="15" borderId="0" xfId="3" applyNumberFormat="1" applyFont="1" applyFill="1" applyAlignment="1">
      <alignment horizontal="center"/>
    </xf>
    <xf numFmtId="3" fontId="8" fillId="0" borderId="2" xfId="1" applyNumberFormat="1" applyFont="1" applyBorder="1" applyAlignment="1" applyProtection="1">
      <alignment horizontal="center"/>
    </xf>
    <xf numFmtId="4" fontId="8" fillId="0" borderId="0" xfId="3" applyNumberFormat="1" applyFont="1" applyAlignment="1">
      <alignment horizontal="center"/>
    </xf>
    <xf numFmtId="3" fontId="6" fillId="16" borderId="8" xfId="1" applyNumberFormat="1" applyFont="1" applyFill="1" applyBorder="1" applyAlignment="1" applyProtection="1">
      <alignment horizontal="center" vertical="center"/>
    </xf>
    <xf numFmtId="9" fontId="11" fillId="17" borderId="8" xfId="1" applyFont="1" applyFill="1" applyBorder="1" applyAlignment="1" applyProtection="1">
      <alignment horizontal="center" vertical="center"/>
    </xf>
    <xf numFmtId="4" fontId="6" fillId="16" borderId="8" xfId="1" applyNumberFormat="1" applyFont="1" applyFill="1" applyBorder="1" applyAlignment="1" applyProtection="1">
      <alignment horizontal="centerContinuous" vertical="center"/>
    </xf>
    <xf numFmtId="0" fontId="2" fillId="14" borderId="0" xfId="0" applyFont="1" applyFill="1"/>
    <xf numFmtId="0" fontId="2" fillId="14" borderId="0" xfId="0" applyFont="1" applyFill="1" applyAlignment="1">
      <alignment vertical="center"/>
    </xf>
    <xf numFmtId="0" fontId="2" fillId="9" borderId="0" xfId="0" applyFont="1" applyFill="1" applyAlignment="1">
      <alignment vertical="center"/>
    </xf>
    <xf numFmtId="0" fontId="6" fillId="9" borderId="0" xfId="0" applyFont="1" applyFill="1" applyAlignment="1">
      <alignment horizontal="left" vertical="center"/>
    </xf>
    <xf numFmtId="0" fontId="6" fillId="16" borderId="9" xfId="0" applyFont="1" applyFill="1" applyBorder="1" applyAlignment="1">
      <alignment vertical="center"/>
    </xf>
    <xf numFmtId="0" fontId="6" fillId="16" borderId="8" xfId="0" applyFont="1" applyFill="1" applyBorder="1" applyAlignment="1">
      <alignment vertical="center"/>
    </xf>
    <xf numFmtId="0" fontId="6" fillId="16" borderId="8" xfId="0" applyFont="1" applyFill="1" applyBorder="1" applyAlignment="1">
      <alignment horizontal="centerContinuous" vertical="center"/>
    </xf>
    <xf numFmtId="0" fontId="6" fillId="16" borderId="5" xfId="0" applyFont="1" applyFill="1" applyBorder="1" applyAlignment="1">
      <alignment horizontal="centerContinuous" vertical="center"/>
    </xf>
    <xf numFmtId="0" fontId="6" fillId="9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6" fillId="16" borderId="7" xfId="0" applyFont="1" applyFill="1" applyBorder="1" applyAlignment="1">
      <alignment horizontal="centerContinuous" vertical="center"/>
    </xf>
    <xf numFmtId="0" fontId="6" fillId="16" borderId="9" xfId="0" applyFont="1" applyFill="1" applyBorder="1" applyAlignment="1">
      <alignment horizontal="centerContinuous" vertical="center"/>
    </xf>
    <xf numFmtId="3" fontId="20" fillId="10" borderId="8" xfId="1" applyNumberFormat="1" applyFont="1" applyFill="1" applyBorder="1" applyAlignment="1" applyProtection="1">
      <alignment horizontal="center" vertical="center"/>
      <protection locked="0"/>
    </xf>
    <xf numFmtId="4" fontId="20" fillId="10" borderId="8" xfId="1" applyNumberFormat="1" applyFont="1" applyFill="1" applyBorder="1" applyAlignment="1" applyProtection="1">
      <alignment horizontal="center" vertical="center"/>
      <protection locked="0" hidden="1"/>
    </xf>
    <xf numFmtId="9" fontId="20" fillId="10" borderId="5" xfId="1" applyFont="1" applyFill="1" applyBorder="1" applyAlignment="1" applyProtection="1">
      <alignment horizontal="center" vertical="center"/>
      <protection locked="0"/>
    </xf>
    <xf numFmtId="3" fontId="22" fillId="9" borderId="8" xfId="1" applyNumberFormat="1" applyFont="1" applyFill="1" applyBorder="1" applyAlignment="1" applyProtection="1">
      <alignment horizontal="center" vertical="center"/>
    </xf>
    <xf numFmtId="4" fontId="22" fillId="9" borderId="7" xfId="1" applyNumberFormat="1" applyFont="1" applyFill="1" applyBorder="1" applyAlignment="1" applyProtection="1">
      <alignment horizontal="centerContinuous" vertical="center"/>
    </xf>
    <xf numFmtId="4" fontId="22" fillId="9" borderId="8" xfId="1" applyNumberFormat="1" applyFont="1" applyFill="1" applyBorder="1" applyAlignment="1" applyProtection="1">
      <alignment horizontal="centerContinuous" vertical="center"/>
    </xf>
    <xf numFmtId="0" fontId="23" fillId="0" borderId="0" xfId="0" applyFont="1"/>
    <xf numFmtId="43" fontId="2" fillId="0" borderId="0" xfId="4" applyFont="1"/>
    <xf numFmtId="9" fontId="2" fillId="0" borderId="0" xfId="1" applyFont="1" applyAlignment="1">
      <alignment horizontal="center"/>
    </xf>
    <xf numFmtId="0" fontId="12" fillId="10" borderId="7" xfId="0" applyFont="1" applyFill="1" applyBorder="1" applyAlignment="1" applyProtection="1">
      <alignment horizontal="left" vertical="center"/>
      <protection locked="0"/>
    </xf>
    <xf numFmtId="0" fontId="12" fillId="10" borderId="9" xfId="0" applyFont="1" applyFill="1" applyBorder="1" applyAlignment="1" applyProtection="1">
      <alignment horizontal="left" vertical="center"/>
      <protection locked="0"/>
    </xf>
    <xf numFmtId="0" fontId="12" fillId="10" borderId="8" xfId="0" applyFont="1" applyFill="1" applyBorder="1" applyAlignment="1" applyProtection="1">
      <alignment horizontal="left" vertical="center"/>
      <protection locked="0"/>
    </xf>
    <xf numFmtId="4" fontId="12" fillId="10" borderId="7" xfId="1" applyNumberFormat="1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14" fontId="12" fillId="10" borderId="5" xfId="0" applyNumberFormat="1" applyFont="1" applyFill="1" applyBorder="1" applyAlignment="1" applyProtection="1">
      <alignment horizontal="center" vertical="center"/>
      <protection locked="0"/>
    </xf>
    <xf numFmtId="0" fontId="12" fillId="10" borderId="5" xfId="0" applyFont="1" applyFill="1" applyBorder="1" applyAlignment="1" applyProtection="1">
      <alignment horizontal="center" vertical="center"/>
      <protection locked="0"/>
    </xf>
    <xf numFmtId="3" fontId="12" fillId="10" borderId="7" xfId="1" applyNumberFormat="1" applyFont="1" applyFill="1" applyBorder="1" applyAlignment="1" applyProtection="1">
      <alignment horizontal="center" vertical="center"/>
      <protection locked="0"/>
    </xf>
    <xf numFmtId="3" fontId="0" fillId="0" borderId="8" xfId="0" applyNumberFormat="1" applyBorder="1" applyAlignment="1" applyProtection="1">
      <alignment horizontal="center" vertical="center"/>
      <protection locked="0"/>
    </xf>
    <xf numFmtId="0" fontId="12" fillId="10" borderId="10" xfId="0" applyFont="1" applyFill="1" applyBorder="1" applyAlignment="1" applyProtection="1">
      <alignment horizontal="left" vertical="top" wrapText="1"/>
      <protection locked="0"/>
    </xf>
    <xf numFmtId="0" fontId="13" fillId="0" borderId="11" xfId="0" applyFont="1" applyBorder="1" applyAlignment="1" applyProtection="1">
      <alignment horizontal="left" vertical="top" wrapText="1"/>
      <protection locked="0"/>
    </xf>
    <xf numFmtId="0" fontId="13" fillId="0" borderId="14" xfId="0" applyFont="1" applyBorder="1" applyAlignment="1" applyProtection="1">
      <alignment horizontal="left" vertical="top" wrapText="1"/>
      <protection locked="0"/>
    </xf>
    <xf numFmtId="0" fontId="13" fillId="0" borderId="15" xfId="0" applyFont="1" applyBorder="1" applyAlignment="1" applyProtection="1">
      <alignment horizontal="left" vertical="top" wrapText="1"/>
      <protection locked="0"/>
    </xf>
    <xf numFmtId="0" fontId="13" fillId="0" borderId="12" xfId="0" applyFont="1" applyBorder="1" applyAlignment="1" applyProtection="1">
      <alignment horizontal="left" vertical="top" wrapText="1"/>
      <protection locked="0"/>
    </xf>
    <xf numFmtId="0" fontId="13" fillId="0" borderId="13" xfId="0" applyFont="1" applyBorder="1" applyAlignment="1" applyProtection="1">
      <alignment horizontal="left" vertical="top" wrapText="1"/>
      <protection locked="0"/>
    </xf>
    <xf numFmtId="3" fontId="20" fillId="10" borderId="7" xfId="1" applyNumberFormat="1" applyFont="1" applyFill="1" applyBorder="1" applyAlignment="1" applyProtection="1">
      <alignment horizontal="left" vertical="center"/>
      <protection locked="0"/>
    </xf>
    <xf numFmtId="0" fontId="21" fillId="0" borderId="9" xfId="0" applyFont="1" applyBorder="1" applyAlignment="1" applyProtection="1">
      <alignment horizontal="left" vertical="center"/>
      <protection locked="0"/>
    </xf>
    <xf numFmtId="0" fontId="21" fillId="0" borderId="8" xfId="0" applyFont="1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0" borderId="12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</cellXfs>
  <cellStyles count="5">
    <cellStyle name="Comma" xfId="4" builtinId="3"/>
    <cellStyle name="Normal" xfId="0" builtinId="0"/>
    <cellStyle name="Normal 2" xfId="2" xr:uid="{1ABEE753-0900-4D81-A523-AB225495B265}"/>
    <cellStyle name="Normal 3" xfId="3" xr:uid="{ADAFDF49-EE7E-4B0C-BD73-AD39D2FC8C5D}"/>
    <cellStyle name="Percent" xfId="1" builtinId="5"/>
  </cellStyles>
  <dxfs count="9">
    <dxf>
      <font>
        <b val="0"/>
        <i val="0"/>
        <strike val="0"/>
        <color theme="0" tint="-4.9989318521683403E-2"/>
      </font>
      <fill>
        <patternFill>
          <bgColor rgb="FF684C4D"/>
        </patternFill>
      </fill>
    </dxf>
    <dxf>
      <font>
        <b val="0"/>
        <i val="0"/>
        <strike val="0"/>
        <color theme="0" tint="-4.9989318521683403E-2"/>
      </font>
      <fill>
        <patternFill>
          <bgColor rgb="FF684C4D"/>
        </patternFill>
      </fill>
    </dxf>
    <dxf>
      <font>
        <color rgb="FFBDBA4B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charset val="204"/>
        <scheme val="minor"/>
      </font>
      <numFmt numFmtId="13" formatCode="0%"/>
      <alignment horizontal="center" vertical="bottom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  <protection locked="1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charset val="204"/>
        <scheme val="minor"/>
      </font>
      <alignment horizontal="center" vertical="bottom" textRotation="0" wrapText="0" indent="0" justifyLastLine="0" shrinkToFit="0" readingOrder="0"/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fill>
        <patternFill patternType="solid">
          <fgColor indexed="64"/>
          <bgColor rgb="FFBD4C52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4B94BD"/>
      <color rgb="FFBDBA4B"/>
      <color rgb="FF684C4D"/>
      <color rgb="FF373B3D"/>
      <color rgb="FFBD4C52"/>
      <color rgb="FF383F42"/>
      <color rgb="FFC15961"/>
      <color rgb="FF6D5658"/>
      <color rgb="FFC2BF59"/>
      <color rgb="FF599E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1592035</xdr:colOff>
      <xdr:row>2</xdr:row>
      <xdr:rowOff>5443</xdr:rowOff>
    </xdr:from>
    <xdr:to>
      <xdr:col>18</xdr:col>
      <xdr:colOff>1169011</xdr:colOff>
      <xdr:row>4</xdr:row>
      <xdr:rowOff>150061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0C7383-759D-4A54-8B2B-892ADC8DE9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25000"/>
        </a:blip>
        <a:srcRect l="14295" t="18182" r="13520" b="67803"/>
        <a:stretch>
          <a:fillRect/>
        </a:stretch>
      </xdr:blipFill>
      <xdr:spPr>
        <a:xfrm>
          <a:off x="20642035" y="440872"/>
          <a:ext cx="1903797" cy="5546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230185</xdr:colOff>
      <xdr:row>1</xdr:row>
      <xdr:rowOff>241521</xdr:rowOff>
    </xdr:from>
    <xdr:to>
      <xdr:col>37</xdr:col>
      <xdr:colOff>317429</xdr:colOff>
      <xdr:row>5</xdr:row>
      <xdr:rowOff>166682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32956E-E8FD-4BE4-9652-BD63BA81FB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25000"/>
        </a:blip>
        <a:srcRect l="14295" t="18182" r="13520" b="67803"/>
        <a:stretch>
          <a:fillRect/>
        </a:stretch>
      </xdr:blipFill>
      <xdr:spPr>
        <a:xfrm>
          <a:off x="27328810" y="495521"/>
          <a:ext cx="3230494" cy="941161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3C1CC4-AFF8-48FC-9613-B08B0BE3F484}" name="Discounts" displayName="Discounts" ref="I20:I26" totalsRowShown="0" headerRowDxfId="8" dataDxfId="6" headerRowBorderDxfId="7" tableBorderDxfId="5" totalsRowBorderDxfId="4" dataCellStyle="Normal 3">
  <autoFilter ref="I20:I26" xr:uid="{B13C1CC4-AFF8-48FC-9613-B08B0BE3F484}"/>
  <tableColumns count="1">
    <tableColumn id="1" xr3:uid="{57572472-EB0A-4F8B-BE32-26E33EDA18F9}" name="Discounts" dataDxfId="3" dataCellStyle="Normal 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85A9E-F87D-4382-9F40-88670211E0F5}">
  <dimension ref="A1:Y45"/>
  <sheetViews>
    <sheetView showRowColHeaders="0" topLeftCell="M1" zoomScale="75" zoomScaleNormal="75" workbookViewId="0">
      <selection activeCell="P10" sqref="P10"/>
    </sheetView>
  </sheetViews>
  <sheetFormatPr defaultColWidth="0" defaultRowHeight="16.05" customHeight="1" zeroHeight="1" x14ac:dyDescent="0.5"/>
  <cols>
    <col min="1" max="1" width="26.5625" style="83" hidden="1" customWidth="1"/>
    <col min="2" max="2" width="12.5625" style="83" hidden="1" customWidth="1"/>
    <col min="3" max="3" width="3.5625" style="83" hidden="1" customWidth="1"/>
    <col min="4" max="4" width="26.5625" style="83" hidden="1" customWidth="1"/>
    <col min="5" max="5" width="12.5625" style="83" hidden="1" customWidth="1"/>
    <col min="6" max="6" width="9" style="81" hidden="1" customWidth="1"/>
    <col min="7" max="7" width="26.5625" style="83" hidden="1" customWidth="1"/>
    <col min="8" max="8" width="12.5625" style="83" hidden="1" customWidth="1"/>
    <col min="9" max="9" width="3.5625" style="83" hidden="1" customWidth="1"/>
    <col min="10" max="10" width="26.5625" style="83" hidden="1" customWidth="1"/>
    <col min="11" max="11" width="12.5625" style="83" hidden="1" customWidth="1"/>
    <col min="12" max="12" width="9" style="66" hidden="1" customWidth="1"/>
    <col min="13" max="13" width="3.5625" style="66" customWidth="1"/>
    <col min="14" max="14" width="3.5625" style="81" customWidth="1"/>
    <col min="15" max="15" width="30.5625" style="81" customWidth="1"/>
    <col min="16" max="16" width="15.5625" style="81" customWidth="1"/>
    <col min="17" max="17" width="14.8125" style="81" customWidth="1"/>
    <col min="18" max="18" width="30.5625" style="81" customWidth="1"/>
    <col min="19" max="19" width="15.5625" style="81" customWidth="1"/>
    <col min="20" max="20" width="3.5625" style="81" customWidth="1"/>
    <col min="21" max="21" width="3.5625" style="66" customWidth="1"/>
    <col min="22" max="24" width="9" style="66" hidden="1" customWidth="1"/>
    <col min="25" max="25" width="0" style="66" hidden="1" customWidth="1"/>
    <col min="26" max="16384" width="9" style="82" hidden="1"/>
  </cols>
  <sheetData>
    <row r="1" spans="1:21" ht="16.05" customHeight="1" x14ac:dyDescent="0.5">
      <c r="A1" s="79"/>
      <c r="B1" s="80"/>
      <c r="C1" s="80"/>
      <c r="D1" s="80"/>
      <c r="E1" s="80"/>
      <c r="G1" s="79"/>
      <c r="H1" s="80"/>
      <c r="I1" s="80"/>
      <c r="J1" s="80"/>
      <c r="K1" s="80"/>
      <c r="M1" s="65"/>
      <c r="N1" s="67"/>
      <c r="O1" s="67"/>
      <c r="P1" s="67"/>
      <c r="Q1" s="67"/>
      <c r="R1" s="67"/>
      <c r="S1" s="67"/>
      <c r="T1" s="67"/>
      <c r="U1" s="65"/>
    </row>
    <row r="2" spans="1:21" ht="16.05" customHeight="1" x14ac:dyDescent="0.5">
      <c r="M2" s="65"/>
      <c r="N2" s="68"/>
      <c r="O2" s="68"/>
      <c r="P2" s="68"/>
      <c r="Q2" s="68"/>
      <c r="R2" s="68"/>
      <c r="S2" s="68"/>
      <c r="T2" s="68"/>
      <c r="U2" s="65"/>
    </row>
    <row r="3" spans="1:21" ht="16.05" customHeight="1" x14ac:dyDescent="0.5">
      <c r="M3" s="65"/>
      <c r="N3" s="68"/>
      <c r="O3" s="72" t="str">
        <f>IF($P$5="Български",A5,G5)</f>
        <v>CTV by TSH Rate Card &amp; Discounts 2026</v>
      </c>
      <c r="P3" s="68"/>
      <c r="Q3" s="68"/>
      <c r="R3" s="68"/>
      <c r="S3" s="68"/>
      <c r="T3" s="68"/>
      <c r="U3" s="65"/>
    </row>
    <row r="4" spans="1:21" ht="16.05" customHeight="1" x14ac:dyDescent="0.5">
      <c r="M4" s="65"/>
      <c r="N4" s="68"/>
      <c r="O4" s="68"/>
      <c r="P4" s="68"/>
      <c r="Q4" s="68"/>
      <c r="R4" s="68"/>
      <c r="S4" s="68"/>
      <c r="T4" s="68"/>
      <c r="U4" s="65"/>
    </row>
    <row r="5" spans="1:21" ht="16.05" customHeight="1" x14ac:dyDescent="0.5">
      <c r="A5" s="79" t="s">
        <v>126</v>
      </c>
      <c r="B5" s="80"/>
      <c r="C5" s="80"/>
      <c r="D5" s="80"/>
      <c r="E5" s="80"/>
      <c r="G5" s="79" t="s">
        <v>119</v>
      </c>
      <c r="H5" s="80"/>
      <c r="I5" s="80"/>
      <c r="J5" s="80"/>
      <c r="K5" s="80"/>
      <c r="M5" s="65"/>
      <c r="N5" s="68"/>
      <c r="O5" s="78" t="s">
        <v>120</v>
      </c>
      <c r="P5" s="76" t="s">
        <v>121</v>
      </c>
      <c r="Q5" s="68"/>
      <c r="R5" s="68"/>
      <c r="S5" s="68"/>
      <c r="T5" s="68"/>
      <c r="U5" s="65"/>
    </row>
    <row r="6" spans="1:21" ht="16.05" customHeight="1" x14ac:dyDescent="0.5">
      <c r="A6" s="79"/>
      <c r="B6" s="80"/>
      <c r="C6" s="80"/>
      <c r="D6" s="80"/>
      <c r="E6" s="80"/>
      <c r="G6" s="79"/>
      <c r="H6" s="80"/>
      <c r="I6" s="80"/>
      <c r="J6" s="80"/>
      <c r="K6" s="80"/>
      <c r="M6" s="65"/>
      <c r="N6" s="68"/>
      <c r="O6" s="68"/>
      <c r="P6" s="68"/>
      <c r="Q6" s="68"/>
      <c r="R6" s="68"/>
      <c r="S6" s="68"/>
      <c r="T6" s="68"/>
      <c r="U6" s="65"/>
    </row>
    <row r="7" spans="1:21" ht="16.05" customHeight="1" x14ac:dyDescent="0.5">
      <c r="A7" s="84" t="s">
        <v>41</v>
      </c>
      <c r="B7" s="84" t="s">
        <v>42</v>
      </c>
      <c r="D7" s="85" t="s">
        <v>43</v>
      </c>
      <c r="E7" s="85" t="s">
        <v>44</v>
      </c>
      <c r="G7" s="86" t="s">
        <v>45</v>
      </c>
      <c r="H7" s="86" t="s">
        <v>46</v>
      </c>
      <c r="J7" s="85" t="s">
        <v>37</v>
      </c>
      <c r="K7" s="85" t="s">
        <v>47</v>
      </c>
      <c r="M7" s="65"/>
      <c r="N7" s="68"/>
      <c r="O7" s="74" t="str">
        <f t="shared" ref="O7:P13" si="0">IF($P$5="Български",A7,G7)</f>
        <v>Duration/ Up to, sec</v>
      </c>
      <c r="P7" s="74" t="str">
        <f t="shared" si="0"/>
        <v>Gross CPM, EUR</v>
      </c>
      <c r="Q7" s="68"/>
      <c r="R7" s="74" t="str">
        <f t="shared" ref="R7:S14" si="1">IF($P$5="Български",D7,J7)</f>
        <v>Surcharges</v>
      </c>
      <c r="S7" s="74" t="str">
        <f t="shared" si="1"/>
        <v>Coefficient</v>
      </c>
      <c r="T7" s="68"/>
      <c r="U7" s="65"/>
    </row>
    <row r="8" spans="1:21" ht="16.05" customHeight="1" x14ac:dyDescent="0.5">
      <c r="A8" s="87">
        <v>10</v>
      </c>
      <c r="B8" s="87">
        <v>15</v>
      </c>
      <c r="D8" s="88" t="s">
        <v>53</v>
      </c>
      <c r="E8" s="89">
        <v>0.4</v>
      </c>
      <c r="G8" s="87">
        <v>10</v>
      </c>
      <c r="H8" s="87">
        <v>15</v>
      </c>
      <c r="J8" s="90" t="s">
        <v>54</v>
      </c>
      <c r="K8" s="89">
        <v>0.4</v>
      </c>
      <c r="M8" s="65"/>
      <c r="N8" s="68"/>
      <c r="O8" s="91">
        <f t="shared" si="0"/>
        <v>10</v>
      </c>
      <c r="P8" s="91">
        <f t="shared" si="0"/>
        <v>15</v>
      </c>
      <c r="Q8" s="68"/>
      <c r="R8" s="92" t="str">
        <f t="shared" si="1"/>
        <v>Time slot (min 4 hours)</v>
      </c>
      <c r="S8" s="93">
        <f t="shared" si="1"/>
        <v>0.4</v>
      </c>
      <c r="T8" s="68"/>
      <c r="U8" s="65"/>
    </row>
    <row r="9" spans="1:21" ht="16.05" customHeight="1" x14ac:dyDescent="0.5">
      <c r="A9" s="87">
        <v>20</v>
      </c>
      <c r="B9" s="87">
        <v>20</v>
      </c>
      <c r="D9" s="88" t="s">
        <v>55</v>
      </c>
      <c r="E9" s="89">
        <v>0.3</v>
      </c>
      <c r="G9" s="87">
        <v>20</v>
      </c>
      <c r="H9" s="87">
        <v>20</v>
      </c>
      <c r="J9" s="90" t="s">
        <v>56</v>
      </c>
      <c r="K9" s="89">
        <v>0.3</v>
      </c>
      <c r="M9" s="65"/>
      <c r="N9" s="68"/>
      <c r="O9" s="91">
        <f t="shared" si="0"/>
        <v>20</v>
      </c>
      <c r="P9" s="91">
        <f t="shared" si="0"/>
        <v>20</v>
      </c>
      <c r="Q9" s="68"/>
      <c r="R9" s="92" t="str">
        <f t="shared" si="1"/>
        <v>Day of the week (min 3 days)</v>
      </c>
      <c r="S9" s="93">
        <f t="shared" si="1"/>
        <v>0.3</v>
      </c>
      <c r="T9" s="68"/>
      <c r="U9" s="65"/>
    </row>
    <row r="10" spans="1:21" ht="16.05" customHeight="1" x14ac:dyDescent="0.5">
      <c r="A10" s="87">
        <v>30</v>
      </c>
      <c r="B10" s="87">
        <v>25</v>
      </c>
      <c r="D10" s="88" t="s">
        <v>57</v>
      </c>
      <c r="E10" s="89">
        <v>0.3</v>
      </c>
      <c r="G10" s="87">
        <v>30</v>
      </c>
      <c r="H10" s="87">
        <v>25</v>
      </c>
      <c r="J10" s="90" t="s">
        <v>58</v>
      </c>
      <c r="K10" s="89">
        <v>0.3</v>
      </c>
      <c r="M10" s="65"/>
      <c r="N10" s="68"/>
      <c r="O10" s="91">
        <f t="shared" si="0"/>
        <v>30</v>
      </c>
      <c r="P10" s="91">
        <f t="shared" si="0"/>
        <v>25</v>
      </c>
      <c r="Q10" s="68"/>
      <c r="R10" s="92" t="str">
        <f t="shared" si="1"/>
        <v>Content</v>
      </c>
      <c r="S10" s="93">
        <f t="shared" si="1"/>
        <v>0.3</v>
      </c>
      <c r="T10" s="68"/>
      <c r="U10" s="65"/>
    </row>
    <row r="11" spans="1:21" ht="16.05" customHeight="1" x14ac:dyDescent="0.5">
      <c r="A11" s="87">
        <v>40</v>
      </c>
      <c r="B11" s="87">
        <v>30</v>
      </c>
      <c r="D11" s="88" t="s">
        <v>59</v>
      </c>
      <c r="E11" s="89">
        <v>0.5</v>
      </c>
      <c r="G11" s="87">
        <v>40</v>
      </c>
      <c r="H11" s="87">
        <v>30</v>
      </c>
      <c r="J11" s="90" t="s">
        <v>60</v>
      </c>
      <c r="K11" s="89">
        <v>0.5</v>
      </c>
      <c r="M11" s="65"/>
      <c r="N11" s="68"/>
      <c r="O11" s="91">
        <f t="shared" si="0"/>
        <v>40</v>
      </c>
      <c r="P11" s="91">
        <f t="shared" si="0"/>
        <v>30</v>
      </c>
      <c r="Q11" s="68"/>
      <c r="R11" s="92" t="str">
        <f t="shared" si="1"/>
        <v>Mid-roll</v>
      </c>
      <c r="S11" s="93">
        <f t="shared" si="1"/>
        <v>0.5</v>
      </c>
      <c r="T11" s="68"/>
      <c r="U11" s="65"/>
    </row>
    <row r="12" spans="1:21" ht="16.05" customHeight="1" x14ac:dyDescent="0.5">
      <c r="A12" s="87">
        <v>50</v>
      </c>
      <c r="B12" s="87">
        <v>35</v>
      </c>
      <c r="D12" s="88" t="s">
        <v>61</v>
      </c>
      <c r="E12" s="89">
        <v>0.1</v>
      </c>
      <c r="G12" s="87">
        <v>50</v>
      </c>
      <c r="H12" s="87">
        <v>35</v>
      </c>
      <c r="J12" s="90" t="s">
        <v>62</v>
      </c>
      <c r="K12" s="89">
        <v>0.1</v>
      </c>
      <c r="M12" s="65"/>
      <c r="N12" s="68"/>
      <c r="O12" s="91">
        <f t="shared" si="0"/>
        <v>50</v>
      </c>
      <c r="P12" s="91">
        <f t="shared" si="0"/>
        <v>35</v>
      </c>
      <c r="Q12" s="68"/>
      <c r="R12" s="92" t="str">
        <f t="shared" si="1"/>
        <v>CTV only</v>
      </c>
      <c r="S12" s="93">
        <f t="shared" si="1"/>
        <v>0.1</v>
      </c>
      <c r="T12" s="68"/>
      <c r="U12" s="65"/>
    </row>
    <row r="13" spans="1:21" ht="16.05" customHeight="1" x14ac:dyDescent="0.5">
      <c r="A13" s="87">
        <v>60</v>
      </c>
      <c r="B13" s="87">
        <v>40</v>
      </c>
      <c r="D13" s="88" t="s">
        <v>63</v>
      </c>
      <c r="E13" s="89">
        <v>0.3</v>
      </c>
      <c r="G13" s="87">
        <v>60</v>
      </c>
      <c r="H13" s="87">
        <v>40</v>
      </c>
      <c r="J13" s="90" t="s">
        <v>64</v>
      </c>
      <c r="K13" s="89">
        <v>0.3</v>
      </c>
      <c r="M13" s="65"/>
      <c r="N13" s="68"/>
      <c r="O13" s="91">
        <f t="shared" si="0"/>
        <v>60</v>
      </c>
      <c r="P13" s="91">
        <f t="shared" si="0"/>
        <v>40</v>
      </c>
      <c r="Q13" s="68"/>
      <c r="R13" s="92" t="str">
        <f t="shared" si="1"/>
        <v>Frequency capping (per campaign)</v>
      </c>
      <c r="S13" s="93">
        <f t="shared" si="1"/>
        <v>0.3</v>
      </c>
      <c r="T13" s="68"/>
      <c r="U13" s="65"/>
    </row>
    <row r="14" spans="1:21" ht="16.05" customHeight="1" x14ac:dyDescent="0.5">
      <c r="D14" s="88" t="s">
        <v>99</v>
      </c>
      <c r="E14" s="89">
        <v>0.2</v>
      </c>
      <c r="J14" s="90" t="s">
        <v>22</v>
      </c>
      <c r="K14" s="89">
        <v>0.2</v>
      </c>
      <c r="M14" s="65"/>
      <c r="N14" s="68"/>
      <c r="O14" s="68"/>
      <c r="P14" s="68"/>
      <c r="Q14" s="68"/>
      <c r="R14" s="92" t="str">
        <f t="shared" si="1"/>
        <v>Co-advertising</v>
      </c>
      <c r="S14" s="93">
        <f t="shared" si="1"/>
        <v>0.2</v>
      </c>
      <c r="T14" s="68"/>
      <c r="U14" s="65"/>
    </row>
    <row r="15" spans="1:21" ht="16.05" customHeight="1" x14ac:dyDescent="0.5">
      <c r="A15" s="94" t="s">
        <v>48</v>
      </c>
      <c r="B15" s="87" t="s">
        <v>49</v>
      </c>
      <c r="C15" s="80"/>
      <c r="G15" s="94" t="s">
        <v>50</v>
      </c>
      <c r="H15" s="87" t="s">
        <v>49</v>
      </c>
      <c r="I15" s="80"/>
      <c r="M15" s="65"/>
      <c r="N15" s="68"/>
      <c r="O15" s="92" t="str">
        <f>IF($P$5="Български",A15,G15)</f>
        <v>Other Durations</v>
      </c>
      <c r="P15" s="92" t="str">
        <f>IF($P$5="Български",B15,H15)</f>
        <v>TBA</v>
      </c>
      <c r="Q15" s="68"/>
      <c r="R15" s="68"/>
      <c r="S15" s="68"/>
      <c r="T15" s="68"/>
      <c r="U15" s="65"/>
    </row>
    <row r="16" spans="1:21" ht="16.05" customHeight="1" x14ac:dyDescent="0.5">
      <c r="A16" s="94" t="s">
        <v>51</v>
      </c>
      <c r="B16" s="87" t="s">
        <v>49</v>
      </c>
      <c r="C16" s="80"/>
      <c r="G16" s="94" t="s">
        <v>52</v>
      </c>
      <c r="H16" s="87" t="s">
        <v>49</v>
      </c>
      <c r="I16" s="80"/>
      <c r="M16" s="65"/>
      <c r="N16" s="68"/>
      <c r="O16" s="92" t="str">
        <f>IF($P$5="Български",A16,G16)</f>
        <v>Pause Ads &amp; Others</v>
      </c>
      <c r="P16" s="92" t="str">
        <f>IF($P$5="Български",B16,H16)</f>
        <v>TBA</v>
      </c>
      <c r="Q16" s="68"/>
      <c r="R16" s="68"/>
      <c r="S16" s="68"/>
      <c r="T16" s="68"/>
      <c r="U16" s="65"/>
    </row>
    <row r="17" spans="1:21" ht="16.05" customHeight="1" x14ac:dyDescent="0.5">
      <c r="A17" s="79"/>
      <c r="B17" s="80"/>
      <c r="C17" s="80"/>
      <c r="D17" s="80"/>
      <c r="E17" s="80"/>
      <c r="G17" s="79"/>
      <c r="H17" s="80"/>
      <c r="I17" s="80"/>
      <c r="J17" s="80"/>
      <c r="K17" s="80"/>
      <c r="M17" s="65"/>
      <c r="N17" s="68"/>
      <c r="O17" s="68"/>
      <c r="P17" s="68"/>
      <c r="Q17" s="68"/>
      <c r="R17" s="68"/>
      <c r="S17" s="68"/>
      <c r="T17" s="68"/>
      <c r="U17" s="65"/>
    </row>
    <row r="18" spans="1:21" ht="16.05" customHeight="1" x14ac:dyDescent="0.5">
      <c r="A18" s="95" t="s">
        <v>124</v>
      </c>
      <c r="B18" s="96"/>
      <c r="C18" s="97"/>
      <c r="D18" s="95" t="s">
        <v>125</v>
      </c>
      <c r="E18" s="96"/>
      <c r="G18" s="95" t="s">
        <v>122</v>
      </c>
      <c r="H18" s="96"/>
      <c r="I18" s="97"/>
      <c r="J18" s="95" t="s">
        <v>123</v>
      </c>
      <c r="K18" s="96"/>
      <c r="M18" s="65"/>
      <c r="N18" s="68"/>
      <c r="O18" s="77" t="str">
        <f t="shared" ref="O18:O34" si="2">IF($P$5="Български",A18,G18)</f>
        <v>Cumulative Net Volume Discount</v>
      </c>
      <c r="P18" s="77"/>
      <c r="Q18" s="68"/>
      <c r="R18" s="73" t="str">
        <f t="shared" ref="R18:R25" si="3">IF($P$5="Български",D18,J18)</f>
        <v>Client Net Volume Discount</v>
      </c>
      <c r="S18" s="73"/>
      <c r="T18" s="68"/>
      <c r="U18" s="65"/>
    </row>
    <row r="19" spans="1:21" ht="16.05" customHeight="1" x14ac:dyDescent="0.5">
      <c r="A19" s="98" t="s">
        <v>100</v>
      </c>
      <c r="B19" s="98" t="s">
        <v>96</v>
      </c>
      <c r="C19" s="97"/>
      <c r="D19" s="98" t="s">
        <v>100</v>
      </c>
      <c r="E19" s="98" t="s">
        <v>96</v>
      </c>
      <c r="G19" s="98" t="s">
        <v>111</v>
      </c>
      <c r="H19" s="98" t="s">
        <v>96</v>
      </c>
      <c r="I19" s="97"/>
      <c r="J19" s="98" t="s">
        <v>111</v>
      </c>
      <c r="K19" s="98" t="s">
        <v>96</v>
      </c>
      <c r="M19" s="65"/>
      <c r="N19" s="68"/>
      <c r="O19" s="75" t="str">
        <f t="shared" si="2"/>
        <v>Up to, EUR</v>
      </c>
      <c r="P19" s="75" t="str">
        <f t="shared" ref="P19:P25" si="4">IF($P$5="Български",B19,H19)</f>
        <v>%</v>
      </c>
      <c r="Q19" s="68"/>
      <c r="R19" s="74" t="str">
        <f t="shared" si="3"/>
        <v>Up to, EUR</v>
      </c>
      <c r="S19" s="74" t="str">
        <f t="shared" ref="S19:S25" si="5">IF($P$5="Български",E19,K19)</f>
        <v>%</v>
      </c>
      <c r="T19" s="68"/>
      <c r="U19" s="65"/>
    </row>
    <row r="20" spans="1:21" ht="16.05" customHeight="1" x14ac:dyDescent="0.5">
      <c r="A20" s="99">
        <v>50000</v>
      </c>
      <c r="B20" s="100">
        <v>0.05</v>
      </c>
      <c r="C20" s="101"/>
      <c r="D20" s="99">
        <v>10000</v>
      </c>
      <c r="E20" s="100">
        <v>0.05</v>
      </c>
      <c r="G20" s="99">
        <v>50000</v>
      </c>
      <c r="H20" s="100">
        <v>0.05</v>
      </c>
      <c r="I20" s="101"/>
      <c r="J20" s="99">
        <v>10000</v>
      </c>
      <c r="K20" s="100">
        <v>0.05</v>
      </c>
      <c r="M20" s="65"/>
      <c r="N20" s="68"/>
      <c r="O20" s="91">
        <f t="shared" si="2"/>
        <v>50000</v>
      </c>
      <c r="P20" s="93">
        <f t="shared" si="4"/>
        <v>0.05</v>
      </c>
      <c r="Q20" s="68"/>
      <c r="R20" s="91">
        <f t="shared" si="3"/>
        <v>10000</v>
      </c>
      <c r="S20" s="93">
        <f t="shared" si="5"/>
        <v>0.05</v>
      </c>
      <c r="T20" s="68"/>
      <c r="U20" s="65"/>
    </row>
    <row r="21" spans="1:21" ht="16.05" customHeight="1" x14ac:dyDescent="0.5">
      <c r="A21" s="99">
        <v>100000</v>
      </c>
      <c r="B21" s="100">
        <v>0.1</v>
      </c>
      <c r="C21" s="101"/>
      <c r="D21" s="99">
        <v>20000</v>
      </c>
      <c r="E21" s="100">
        <v>0.1</v>
      </c>
      <c r="G21" s="99">
        <v>100000</v>
      </c>
      <c r="H21" s="100">
        <v>0.1</v>
      </c>
      <c r="I21" s="101"/>
      <c r="J21" s="99">
        <v>20000</v>
      </c>
      <c r="K21" s="100">
        <v>0.1</v>
      </c>
      <c r="M21" s="65"/>
      <c r="N21" s="68"/>
      <c r="O21" s="91">
        <f t="shared" si="2"/>
        <v>100000</v>
      </c>
      <c r="P21" s="93">
        <f t="shared" si="4"/>
        <v>0.1</v>
      </c>
      <c r="Q21" s="68"/>
      <c r="R21" s="91">
        <f t="shared" si="3"/>
        <v>20000</v>
      </c>
      <c r="S21" s="93">
        <f t="shared" si="5"/>
        <v>0.1</v>
      </c>
      <c r="T21" s="68"/>
      <c r="U21" s="65"/>
    </row>
    <row r="22" spans="1:21" ht="16.05" customHeight="1" x14ac:dyDescent="0.5">
      <c r="A22" s="99">
        <v>150000</v>
      </c>
      <c r="B22" s="100">
        <v>0.15</v>
      </c>
      <c r="C22" s="101"/>
      <c r="D22" s="99">
        <v>30000</v>
      </c>
      <c r="E22" s="100">
        <v>0.15</v>
      </c>
      <c r="G22" s="99">
        <v>150000</v>
      </c>
      <c r="H22" s="100">
        <v>0.15</v>
      </c>
      <c r="I22" s="101"/>
      <c r="J22" s="99">
        <v>30000</v>
      </c>
      <c r="K22" s="100">
        <v>0.15</v>
      </c>
      <c r="M22" s="65"/>
      <c r="N22" s="68"/>
      <c r="O22" s="91">
        <f t="shared" si="2"/>
        <v>150000</v>
      </c>
      <c r="P22" s="93">
        <f t="shared" si="4"/>
        <v>0.15</v>
      </c>
      <c r="Q22" s="68"/>
      <c r="R22" s="91">
        <f t="shared" si="3"/>
        <v>30000</v>
      </c>
      <c r="S22" s="93">
        <f t="shared" si="5"/>
        <v>0.15</v>
      </c>
      <c r="T22" s="68"/>
      <c r="U22" s="65"/>
    </row>
    <row r="23" spans="1:21" ht="16.05" customHeight="1" x14ac:dyDescent="0.5">
      <c r="A23" s="99">
        <v>200000</v>
      </c>
      <c r="B23" s="100">
        <v>0.2</v>
      </c>
      <c r="C23" s="101"/>
      <c r="D23" s="99">
        <v>40000</v>
      </c>
      <c r="E23" s="100">
        <v>0.2</v>
      </c>
      <c r="G23" s="99">
        <v>200000</v>
      </c>
      <c r="H23" s="100">
        <v>0.2</v>
      </c>
      <c r="I23" s="101"/>
      <c r="J23" s="99">
        <v>40000</v>
      </c>
      <c r="K23" s="100">
        <v>0.2</v>
      </c>
      <c r="M23" s="65"/>
      <c r="N23" s="68"/>
      <c r="O23" s="91">
        <f t="shared" si="2"/>
        <v>200000</v>
      </c>
      <c r="P23" s="93">
        <f t="shared" si="4"/>
        <v>0.2</v>
      </c>
      <c r="Q23" s="68"/>
      <c r="R23" s="91">
        <f t="shared" si="3"/>
        <v>40000</v>
      </c>
      <c r="S23" s="93">
        <f t="shared" si="5"/>
        <v>0.2</v>
      </c>
      <c r="T23" s="68"/>
      <c r="U23" s="65"/>
    </row>
    <row r="24" spans="1:21" ht="16.05" customHeight="1" x14ac:dyDescent="0.5">
      <c r="A24" s="99">
        <v>250000</v>
      </c>
      <c r="B24" s="100">
        <v>0.25</v>
      </c>
      <c r="C24" s="101"/>
      <c r="D24" s="99">
        <v>50000</v>
      </c>
      <c r="E24" s="100">
        <v>0.25</v>
      </c>
      <c r="G24" s="99">
        <v>250000</v>
      </c>
      <c r="H24" s="100">
        <v>0.25</v>
      </c>
      <c r="I24" s="101"/>
      <c r="J24" s="99">
        <v>50000</v>
      </c>
      <c r="K24" s="100">
        <v>0.25</v>
      </c>
      <c r="M24" s="65"/>
      <c r="N24" s="68"/>
      <c r="O24" s="91">
        <f t="shared" si="2"/>
        <v>250000</v>
      </c>
      <c r="P24" s="93">
        <f t="shared" si="4"/>
        <v>0.25</v>
      </c>
      <c r="Q24" s="68"/>
      <c r="R24" s="91">
        <f t="shared" si="3"/>
        <v>50000</v>
      </c>
      <c r="S24" s="93">
        <f t="shared" si="5"/>
        <v>0.25</v>
      </c>
      <c r="T24" s="68"/>
      <c r="U24" s="65"/>
    </row>
    <row r="25" spans="1:21" ht="16.05" customHeight="1" x14ac:dyDescent="0.5">
      <c r="A25" s="102" t="s">
        <v>101</v>
      </c>
      <c r="B25" s="100">
        <v>0.3</v>
      </c>
      <c r="C25" s="103"/>
      <c r="D25" s="102" t="s">
        <v>102</v>
      </c>
      <c r="E25" s="100">
        <v>0.3</v>
      </c>
      <c r="G25" s="102" t="s">
        <v>97</v>
      </c>
      <c r="H25" s="100">
        <v>0.3</v>
      </c>
      <c r="I25" s="103"/>
      <c r="J25" s="102" t="s">
        <v>98</v>
      </c>
      <c r="K25" s="100">
        <v>0.3</v>
      </c>
      <c r="M25" s="65"/>
      <c r="N25" s="68"/>
      <c r="O25" s="92" t="str">
        <f t="shared" si="2"/>
        <v>Above 250 000</v>
      </c>
      <c r="P25" s="93">
        <f t="shared" si="4"/>
        <v>0.3</v>
      </c>
      <c r="Q25" s="68"/>
      <c r="R25" s="92" t="str">
        <f t="shared" si="3"/>
        <v>Above 50 000</v>
      </c>
      <c r="S25" s="93">
        <f t="shared" si="5"/>
        <v>0.3</v>
      </c>
      <c r="T25" s="68"/>
      <c r="U25" s="65"/>
    </row>
    <row r="26" spans="1:21" ht="16.05" customHeight="1" x14ac:dyDescent="0.5">
      <c r="A26" s="79"/>
      <c r="B26" s="80"/>
      <c r="C26" s="80"/>
      <c r="D26" s="80"/>
      <c r="E26" s="80"/>
      <c r="G26" s="79"/>
      <c r="H26" s="80"/>
      <c r="I26" s="80"/>
      <c r="J26" s="80"/>
      <c r="K26" s="80"/>
      <c r="M26" s="65"/>
      <c r="N26" s="68"/>
      <c r="O26" s="68"/>
      <c r="P26" s="68"/>
      <c r="Q26" s="68"/>
      <c r="R26" s="68"/>
      <c r="S26" s="68"/>
      <c r="T26" s="68"/>
      <c r="U26" s="65"/>
    </row>
    <row r="27" spans="1:21" ht="16.05" customHeight="1" x14ac:dyDescent="0.5">
      <c r="A27" s="104" t="s">
        <v>103</v>
      </c>
      <c r="B27" s="105"/>
      <c r="C27" s="105"/>
      <c r="D27" s="105"/>
      <c r="E27" s="106"/>
      <c r="G27" s="104" t="s">
        <v>9</v>
      </c>
      <c r="H27" s="105"/>
      <c r="I27" s="105"/>
      <c r="J27" s="105"/>
      <c r="K27" s="106"/>
      <c r="M27" s="65"/>
      <c r="N27" s="68"/>
      <c r="O27" s="69" t="str">
        <f t="shared" si="2"/>
        <v>Notes</v>
      </c>
      <c r="P27" s="70"/>
      <c r="Q27" s="70"/>
      <c r="R27" s="70"/>
      <c r="S27" s="71"/>
      <c r="T27" s="68"/>
      <c r="U27" s="65"/>
    </row>
    <row r="28" spans="1:21" ht="16.05" customHeight="1" x14ac:dyDescent="0.5">
      <c r="A28" s="83" t="s">
        <v>104</v>
      </c>
      <c r="G28" s="83" t="s">
        <v>112</v>
      </c>
      <c r="M28" s="65"/>
      <c r="N28" s="68"/>
      <c r="O28" s="72" t="str">
        <f t="shared" si="2"/>
        <v>All prices are in EUR, VAT excluded</v>
      </c>
      <c r="P28" s="72"/>
      <c r="Q28" s="72"/>
      <c r="R28" s="72"/>
      <c r="S28" s="72"/>
      <c r="T28" s="68"/>
      <c r="U28" s="65"/>
    </row>
    <row r="29" spans="1:21" ht="16.05" customHeight="1" x14ac:dyDescent="0.5">
      <c r="A29" s="83" t="s">
        <v>105</v>
      </c>
      <c r="G29" s="83" t="s">
        <v>113</v>
      </c>
      <c r="M29" s="65"/>
      <c r="N29" s="68"/>
      <c r="O29" s="72" t="str">
        <f t="shared" si="2"/>
        <v>Cumulative Net Volume Discount is applicable both to agencies and/or clients</v>
      </c>
      <c r="P29" s="72"/>
      <c r="Q29" s="72"/>
      <c r="R29" s="72"/>
      <c r="S29" s="72"/>
      <c r="T29" s="68"/>
      <c r="U29" s="65"/>
    </row>
    <row r="30" spans="1:21" ht="16.05" customHeight="1" x14ac:dyDescent="0.5">
      <c r="A30" s="83" t="s">
        <v>106</v>
      </c>
      <c r="G30" s="83" t="s">
        <v>114</v>
      </c>
      <c r="M30" s="65"/>
      <c r="N30" s="68"/>
      <c r="O30" s="72" t="str">
        <f t="shared" si="2"/>
        <v>The two discounts are summed up and applied on the gross volume</v>
      </c>
      <c r="P30" s="72"/>
      <c r="Q30" s="72"/>
      <c r="R30" s="72"/>
      <c r="S30" s="72"/>
      <c r="T30" s="68"/>
      <c r="U30" s="65"/>
    </row>
    <row r="31" spans="1:21" ht="16.05" customHeight="1" x14ac:dyDescent="0.5">
      <c r="A31" s="83" t="s">
        <v>107</v>
      </c>
      <c r="G31" s="83" t="s">
        <v>115</v>
      </c>
      <c r="M31" s="65"/>
      <c r="N31" s="68"/>
      <c r="O31" s="72" t="str">
        <f t="shared" si="2"/>
        <v>Discounts are valid from the month of the respective net guarantee</v>
      </c>
      <c r="P31" s="72"/>
      <c r="Q31" s="72"/>
      <c r="R31" s="72"/>
      <c r="S31" s="72"/>
      <c r="T31" s="68"/>
      <c r="U31" s="65"/>
    </row>
    <row r="32" spans="1:21" ht="16.05" customHeight="1" x14ac:dyDescent="0.5">
      <c r="A32" s="83" t="s">
        <v>108</v>
      </c>
      <c r="G32" s="83" t="s">
        <v>116</v>
      </c>
      <c r="M32" s="65"/>
      <c r="N32" s="68"/>
      <c r="O32" s="72" t="str">
        <f t="shared" si="2"/>
        <v>Cumulative Net Volume Discount is cumulated on CY base</v>
      </c>
      <c r="P32" s="72"/>
      <c r="Q32" s="72"/>
      <c r="R32" s="72"/>
      <c r="S32" s="72"/>
      <c r="T32" s="68"/>
      <c r="U32" s="65"/>
    </row>
    <row r="33" spans="1:21" ht="16.05" customHeight="1" x14ac:dyDescent="0.5">
      <c r="A33" s="83" t="s">
        <v>109</v>
      </c>
      <c r="G33" s="83" t="s">
        <v>117</v>
      </c>
      <c r="M33" s="65"/>
      <c r="N33" s="68"/>
      <c r="O33" s="72" t="str">
        <f t="shared" si="2"/>
        <v>Both discounts are applicable for budgets invested as per the RC above</v>
      </c>
      <c r="P33" s="72"/>
      <c r="Q33" s="72"/>
      <c r="R33" s="72"/>
      <c r="S33" s="72"/>
      <c r="T33" s="68"/>
      <c r="U33" s="65"/>
    </row>
    <row r="34" spans="1:21" ht="16.05" customHeight="1" x14ac:dyDescent="0.5">
      <c r="A34" s="83" t="s">
        <v>110</v>
      </c>
      <c r="G34" s="83" t="s">
        <v>118</v>
      </c>
      <c r="M34" s="65"/>
      <c r="N34" s="68"/>
      <c r="O34" s="72" t="str">
        <f t="shared" si="2"/>
        <v>TSH Sales Policy of TV Channels 2026 discounts cannot be applied</v>
      </c>
      <c r="P34" s="72"/>
      <c r="Q34" s="72"/>
      <c r="R34" s="72"/>
      <c r="S34" s="72"/>
      <c r="T34" s="68"/>
      <c r="U34" s="65"/>
    </row>
    <row r="35" spans="1:21" ht="16.05" customHeight="1" x14ac:dyDescent="0.5">
      <c r="M35" s="65"/>
      <c r="N35" s="68"/>
      <c r="O35" s="68"/>
      <c r="P35" s="68"/>
      <c r="Q35" s="68"/>
      <c r="R35" s="68"/>
      <c r="S35" s="68"/>
      <c r="T35" s="68"/>
      <c r="U35" s="65"/>
    </row>
    <row r="36" spans="1:21" ht="16.05" customHeight="1" x14ac:dyDescent="0.5">
      <c r="A36" s="80"/>
      <c r="B36" s="80"/>
      <c r="C36" s="80"/>
      <c r="D36" s="80"/>
      <c r="E36" s="80"/>
      <c r="G36" s="80"/>
      <c r="H36" s="80"/>
      <c r="I36" s="80"/>
      <c r="J36" s="80"/>
      <c r="K36" s="80"/>
      <c r="M36" s="65"/>
      <c r="N36" s="67"/>
      <c r="O36" s="67"/>
      <c r="P36" s="67"/>
      <c r="Q36" s="67"/>
      <c r="R36" s="67"/>
      <c r="S36" s="67"/>
      <c r="T36" s="67"/>
      <c r="U36" s="65"/>
    </row>
    <row r="37" spans="1:21" ht="16.05" hidden="1" customHeight="1" x14ac:dyDescent="0.5">
      <c r="A37" s="80"/>
      <c r="B37" s="80"/>
      <c r="C37" s="80"/>
      <c r="D37" s="80"/>
      <c r="E37" s="80"/>
      <c r="G37" s="80"/>
      <c r="H37" s="80"/>
      <c r="I37" s="80"/>
      <c r="J37" s="80"/>
      <c r="K37" s="80"/>
      <c r="M37" s="82"/>
      <c r="N37"/>
      <c r="O37"/>
      <c r="P37"/>
      <c r="Q37"/>
      <c r="R37"/>
      <c r="S37"/>
      <c r="T37"/>
      <c r="U37" s="82"/>
    </row>
    <row r="38" spans="1:21" ht="16.05" hidden="1" customHeight="1" x14ac:dyDescent="0.5">
      <c r="A38" s="80"/>
      <c r="B38" s="80"/>
      <c r="C38" s="80"/>
      <c r="D38" s="80"/>
      <c r="E38" s="80"/>
      <c r="G38" s="80"/>
      <c r="H38" s="80"/>
      <c r="I38" s="80"/>
      <c r="J38" s="80"/>
      <c r="K38" s="80"/>
    </row>
    <row r="39" spans="1:21" ht="16.05" hidden="1" customHeight="1" x14ac:dyDescent="0.5">
      <c r="A39" s="80"/>
      <c r="B39" s="80"/>
      <c r="C39" s="80"/>
      <c r="D39" s="80"/>
      <c r="E39" s="80"/>
      <c r="G39" s="80"/>
      <c r="H39" s="80"/>
      <c r="I39" s="80"/>
      <c r="J39" s="80"/>
      <c r="K39" s="80"/>
    </row>
    <row r="40" spans="1:21" ht="16.05" hidden="1" customHeight="1" x14ac:dyDescent="0.5">
      <c r="A40" s="80"/>
      <c r="B40" s="80"/>
      <c r="C40" s="80"/>
      <c r="D40" s="80"/>
      <c r="E40" s="80"/>
      <c r="G40" s="80"/>
      <c r="H40" s="80"/>
      <c r="I40" s="80"/>
      <c r="J40" s="80"/>
      <c r="K40" s="80"/>
    </row>
    <row r="41" spans="1:21" ht="16.05" hidden="1" customHeight="1" x14ac:dyDescent="0.5">
      <c r="A41" s="80"/>
      <c r="B41" s="80"/>
      <c r="C41" s="80"/>
      <c r="D41" s="80"/>
      <c r="E41" s="80"/>
      <c r="G41" s="80"/>
      <c r="H41" s="80"/>
      <c r="I41" s="80"/>
      <c r="J41" s="80"/>
      <c r="K41" s="80"/>
    </row>
    <row r="42" spans="1:21" ht="16.05" hidden="1" customHeight="1" x14ac:dyDescent="0.5">
      <c r="A42" s="80"/>
      <c r="B42" s="80"/>
      <c r="C42" s="80"/>
      <c r="D42" s="80"/>
      <c r="E42" s="80"/>
      <c r="G42" s="80"/>
      <c r="H42" s="80"/>
      <c r="I42" s="80"/>
      <c r="J42" s="80"/>
      <c r="K42" s="80"/>
    </row>
    <row r="43" spans="1:21" ht="16.05" hidden="1" customHeight="1" x14ac:dyDescent="0.5">
      <c r="A43" s="80"/>
      <c r="B43" s="80"/>
      <c r="C43" s="80"/>
      <c r="D43" s="80"/>
      <c r="E43" s="80"/>
      <c r="G43" s="80"/>
      <c r="H43" s="80"/>
      <c r="I43" s="80"/>
      <c r="J43" s="80"/>
      <c r="K43" s="80"/>
    </row>
    <row r="44" spans="1:21" ht="16.05" hidden="1" customHeight="1" x14ac:dyDescent="0.5">
      <c r="A44" s="80"/>
      <c r="B44" s="80"/>
      <c r="C44" s="80"/>
      <c r="D44" s="80"/>
      <c r="E44" s="80"/>
      <c r="G44" s="80"/>
      <c r="H44" s="80"/>
      <c r="I44" s="80"/>
      <c r="J44" s="80"/>
      <c r="K44" s="80"/>
    </row>
    <row r="45" spans="1:21" ht="16.05" hidden="1" customHeight="1" x14ac:dyDescent="0.5">
      <c r="A45" s="80"/>
      <c r="B45" s="80"/>
      <c r="C45" s="80"/>
      <c r="D45" s="80"/>
      <c r="E45" s="80"/>
      <c r="G45" s="80"/>
      <c r="H45" s="80"/>
      <c r="I45" s="80"/>
      <c r="J45" s="80"/>
      <c r="K45" s="80"/>
    </row>
  </sheetData>
  <sheetProtection algorithmName="SHA-512" hashValue="XFpnNXP6Z8indrJ1IixHtGYGv6tTIsUQnKlebaHiZM5KmrYo6VKQuqFlnfz8w+VwTkbOwDzcVN6yLrKwUZn8ZA==" saltValue="7zfAiSH7sDJgFcNcxLU++Q==" spinCount="100000" sheet="1" objects="1" scenarios="1"/>
  <dataValidations count="1">
    <dataValidation type="list" allowBlank="1" showInputMessage="1" showErrorMessage="1" sqref="P5" xr:uid="{D1B1323F-D005-4CD6-9109-AABD729F696F}">
      <formula1>"Български, English"</formula1>
    </dataValidation>
  </dataValidations>
  <pageMargins left="0.7" right="0.7" top="0.75" bottom="0.75" header="0.3" footer="0.3"/>
  <pageSetup paperSize="9" scale="67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F4875-9FC3-4338-B83F-C94CDBB94780}">
  <sheetPr>
    <pageSetUpPr fitToPage="1"/>
  </sheetPr>
  <dimension ref="A1:BB100"/>
  <sheetViews>
    <sheetView showRowColHeaders="0" tabSelected="1" topLeftCell="AG1" zoomScale="60" zoomScaleNormal="60" zoomScaleSheetLayoutView="40" workbookViewId="0">
      <selection activeCell="AJ9" sqref="AJ9:AM9"/>
    </sheetView>
  </sheetViews>
  <sheetFormatPr defaultColWidth="0" defaultRowHeight="15" customHeight="1" zeroHeight="1" x14ac:dyDescent="0.5"/>
  <cols>
    <col min="1" max="1" width="3.5625" style="1" hidden="1" customWidth="1"/>
    <col min="2" max="2" width="14.9375" style="1" hidden="1" customWidth="1"/>
    <col min="3" max="3" width="15.1875" style="1" hidden="1" customWidth="1"/>
    <col min="4" max="4" width="5.6875" style="1" hidden="1" customWidth="1"/>
    <col min="5" max="6" width="15.25" style="1" hidden="1" customWidth="1"/>
    <col min="7" max="7" width="14.1875" style="1" hidden="1" customWidth="1"/>
    <col min="8" max="8" width="15.375" style="1" hidden="1" customWidth="1"/>
    <col min="9" max="9" width="15.0625" style="1" hidden="1" customWidth="1"/>
    <col min="10" max="10" width="3.5625" style="1" hidden="1" customWidth="1"/>
    <col min="11" max="11" width="19.8125" style="1" hidden="1" customWidth="1"/>
    <col min="12" max="12" width="9.8125" style="1" hidden="1" customWidth="1"/>
    <col min="13" max="13" width="32.1875" style="1" hidden="1" customWidth="1"/>
    <col min="14" max="14" width="3.5625" style="1" hidden="1" customWidth="1"/>
    <col min="15" max="15" width="10.5" style="1" hidden="1" customWidth="1"/>
    <col min="16" max="16" width="3.5" style="1" hidden="1" customWidth="1"/>
    <col min="17" max="17" width="13.875" style="1" hidden="1" customWidth="1"/>
    <col min="18" max="18" width="3.1875" style="1" hidden="1" customWidth="1"/>
    <col min="19" max="19" width="7.8125" style="1" hidden="1" customWidth="1"/>
    <col min="20" max="20" width="9" style="1" hidden="1" customWidth="1"/>
    <col min="21" max="21" width="8.8125" style="1" hidden="1" customWidth="1"/>
    <col min="22" max="22" width="13.75" style="1" hidden="1" customWidth="1"/>
    <col min="23" max="23" width="20.25" style="1" hidden="1" customWidth="1"/>
    <col min="24" max="24" width="7.8125" style="1" hidden="1" customWidth="1"/>
    <col min="25" max="25" width="13.75" style="1" hidden="1" customWidth="1"/>
    <col min="26" max="26" width="17.5625" style="1" hidden="1" customWidth="1"/>
    <col min="27" max="27" width="7.8125" style="1" hidden="1" customWidth="1"/>
    <col min="28" max="28" width="8.8125" hidden="1" customWidth="1"/>
    <col min="29" max="29" width="12.5" hidden="1" customWidth="1"/>
    <col min="30" max="30" width="7.8125" hidden="1" customWidth="1"/>
    <col min="31" max="31" width="8.8125" hidden="1" customWidth="1"/>
    <col min="32" max="32" width="13.75" style="1" hidden="1" customWidth="1"/>
    <col min="33" max="33" width="3.5625" style="1" customWidth="1"/>
    <col min="34" max="34" width="3.6875" style="124" customWidth="1"/>
    <col min="35" max="35" width="16.5625" style="124" customWidth="1"/>
    <col min="36" max="40" width="10.5625" style="124" customWidth="1"/>
    <col min="41" max="41" width="20.5625" style="124" customWidth="1"/>
    <col min="42" max="43" width="10.5625" style="124" customWidth="1"/>
    <col min="44" max="44" width="3.6875" style="124" customWidth="1"/>
    <col min="45" max="45" width="3.5625" style="1" customWidth="1"/>
    <col min="46" max="46" width="5.6875" style="1" hidden="1" customWidth="1"/>
    <col min="47" max="50" width="8.8125" style="1" hidden="1" customWidth="1"/>
    <col min="51" max="51" width="13.75" style="1" hidden="1" customWidth="1"/>
    <col min="52" max="53" width="8.8125" style="1" hidden="1" customWidth="1"/>
    <col min="54" max="54" width="13.75" style="1" hidden="1" customWidth="1"/>
    <col min="55" max="16384" width="8.8125" style="1" hidden="1"/>
  </cols>
  <sheetData>
    <row r="1" spans="1:47" ht="20" customHeight="1" x14ac:dyDescent="0.5">
      <c r="B1" s="133" t="s">
        <v>138</v>
      </c>
      <c r="S1" s="2"/>
      <c r="U1" s="3"/>
      <c r="V1" s="1" t="s">
        <v>79</v>
      </c>
      <c r="AG1" s="115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5"/>
    </row>
    <row r="2" spans="1:47" ht="20" customHeight="1" x14ac:dyDescent="0.5">
      <c r="A2" s="5"/>
      <c r="B2" s="4" t="s">
        <v>88</v>
      </c>
      <c r="C2" s="4" t="s">
        <v>84</v>
      </c>
      <c r="D2" s="4" t="s">
        <v>65</v>
      </c>
      <c r="E2" s="4" t="s">
        <v>135</v>
      </c>
      <c r="F2" s="4" t="s">
        <v>136</v>
      </c>
      <c r="G2" s="4" t="s">
        <v>140</v>
      </c>
      <c r="H2" s="4" t="s">
        <v>10</v>
      </c>
      <c r="I2" s="4" t="s">
        <v>1</v>
      </c>
      <c r="K2" s="4" t="s">
        <v>7</v>
      </c>
      <c r="L2" s="4" t="s">
        <v>8</v>
      </c>
      <c r="M2" s="4" t="s">
        <v>9</v>
      </c>
      <c r="O2" s="4" t="s">
        <v>2</v>
      </c>
      <c r="Q2" s="4" t="s">
        <v>16</v>
      </c>
      <c r="S2" s="6"/>
      <c r="U2" s="7"/>
      <c r="V2" s="1" t="s">
        <v>80</v>
      </c>
      <c r="AG2" s="115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5"/>
    </row>
    <row r="3" spans="1:47" ht="20" customHeight="1" x14ac:dyDescent="0.5">
      <c r="A3" s="5"/>
      <c r="B3" s="107">
        <f>AI17</f>
        <v>0</v>
      </c>
      <c r="C3" s="107">
        <f>AL17</f>
        <v>0</v>
      </c>
      <c r="D3" s="10" cm="1">
        <f t="array" ref="D3">SUMPRODUCT(--($C3&gt;$B$21:$B$28),--($C3&lt;=$C$21:$C$28),$D$21:$D$28)</f>
        <v>0</v>
      </c>
      <c r="E3" s="10">
        <f>$E$8*D3</f>
        <v>0</v>
      </c>
      <c r="F3" s="10">
        <f>AM17</f>
        <v>0</v>
      </c>
      <c r="G3" s="11">
        <f>AN17</f>
        <v>0</v>
      </c>
      <c r="H3" s="110" t="str">
        <f>IF(G3=0,"",ROUNDUP($H$8*G3,0))</f>
        <v/>
      </c>
      <c r="I3" s="12" t="str">
        <f>IF(G3=0,"",H3/1000*F3)</f>
        <v/>
      </c>
      <c r="K3" s="13" t="s">
        <v>2</v>
      </c>
      <c r="L3" s="14">
        <v>0.4</v>
      </c>
      <c r="M3" s="15" t="s">
        <v>66</v>
      </c>
      <c r="O3" s="16">
        <f>IF(OR(COUNTIF(O4:O27,"True")&lt;=3,COUNTIF(O4:O27,"True")=COUNTA(W13:W36)),0,1)</f>
        <v>0</v>
      </c>
      <c r="Q3" s="16">
        <f>IF(OR(COUNTIF(Q4:Q10,"True")&lt;=2,COUNTIF(Q4:Q10,"True")=COUNTA(AK24:AK32)),0,1)</f>
        <v>0</v>
      </c>
      <c r="S3" s="17" t="s">
        <v>78</v>
      </c>
      <c r="U3" s="18" t="s">
        <v>77</v>
      </c>
      <c r="V3" s="1" t="s">
        <v>81</v>
      </c>
      <c r="AG3" s="115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5"/>
    </row>
    <row r="4" spans="1:47" ht="20" customHeight="1" x14ac:dyDescent="0.5">
      <c r="A4" s="5"/>
      <c r="B4" s="107">
        <f>AI18</f>
        <v>0</v>
      </c>
      <c r="C4" s="107">
        <f>AL18</f>
        <v>0</v>
      </c>
      <c r="D4" s="10" cm="1">
        <f t="array" ref="D4">SUMPRODUCT(--($C4&gt;$B$21:$B$28),--($C4&lt;=$C$21:$C$28),$D$21:$D$28)</f>
        <v>0</v>
      </c>
      <c r="E4" s="10">
        <f>$E$8*D4</f>
        <v>0</v>
      </c>
      <c r="F4" s="10">
        <f t="shared" ref="F4:F7" si="0">AM18</f>
        <v>0</v>
      </c>
      <c r="G4" s="11">
        <f>AN18</f>
        <v>0</v>
      </c>
      <c r="H4" s="110" t="str">
        <f>IF(G4=0,"",IF(SUM(G5:G$7)&lt;&gt;0,ROUNDUP(H$8*G4,0),H$8-SUM(H$3:H3)))</f>
        <v/>
      </c>
      <c r="I4" s="12" t="str">
        <f>IF(G4=0,"",H4/1000*F4)</f>
        <v/>
      </c>
      <c r="K4" s="13" t="s">
        <v>16</v>
      </c>
      <c r="L4" s="14">
        <v>0.3</v>
      </c>
      <c r="M4" s="15" t="s">
        <v>67</v>
      </c>
      <c r="O4" s="19" t="b">
        <f t="shared" ref="O4:O27" si="1">X13</f>
        <v>0</v>
      </c>
      <c r="Q4" s="19" t="b">
        <f t="shared" ref="Q4:Q10" si="2">AA13</f>
        <v>0</v>
      </c>
      <c r="S4" s="20"/>
      <c r="U4" s="21"/>
      <c r="V4" s="1" t="s">
        <v>82</v>
      </c>
      <c r="AG4" s="115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5"/>
    </row>
    <row r="5" spans="1:47" ht="20" customHeight="1" x14ac:dyDescent="0.5">
      <c r="A5" s="5"/>
      <c r="B5" s="107">
        <f>AI19</f>
        <v>0</v>
      </c>
      <c r="C5" s="107">
        <f>AL19</f>
        <v>0</v>
      </c>
      <c r="D5" s="10" cm="1">
        <f t="array" ref="D5">SUMPRODUCT(--($C5&gt;$B$21:$B$28),--($C5&lt;=$C$21:$C$28),$D$21:$D$28)</f>
        <v>0</v>
      </c>
      <c r="E5" s="10">
        <f t="shared" ref="E5:E7" si="3">$E$8*D5</f>
        <v>0</v>
      </c>
      <c r="F5" s="10">
        <f t="shared" si="0"/>
        <v>0</v>
      </c>
      <c r="G5" s="11">
        <f>AN19</f>
        <v>0</v>
      </c>
      <c r="H5" s="110" t="str">
        <f>IF(G5=0,"",IF(SUM(G6:G$7)&lt;&gt;0,ROUNDUP(H$8*G5,0),H$8-SUM(H$3:H4)))</f>
        <v/>
      </c>
      <c r="I5" s="12" t="str">
        <f t="shared" ref="I5:I7" si="4">IF(G5=0,"",H5/1000*F5)</f>
        <v/>
      </c>
      <c r="K5" s="22" t="s">
        <v>58</v>
      </c>
      <c r="L5" s="23">
        <v>0.3</v>
      </c>
      <c r="M5" s="13"/>
      <c r="O5" s="24" t="b">
        <f t="shared" si="1"/>
        <v>0</v>
      </c>
      <c r="Q5" s="24" t="b">
        <f t="shared" si="2"/>
        <v>0</v>
      </c>
      <c r="S5" s="25"/>
      <c r="U5" s="26"/>
      <c r="V5" s="1" t="s">
        <v>83</v>
      </c>
      <c r="AG5" s="115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5"/>
    </row>
    <row r="6" spans="1:47" ht="20" customHeight="1" x14ac:dyDescent="0.5">
      <c r="A6" s="5"/>
      <c r="B6" s="107">
        <f>AI20</f>
        <v>0</v>
      </c>
      <c r="C6" s="107">
        <f>AL20</f>
        <v>0</v>
      </c>
      <c r="D6" s="10" cm="1">
        <f t="array" ref="D6">SUMPRODUCT(--($C6&gt;$B$21:$B$28),--($C6&lt;=$C$21:$C$28),$D$21:$D$28)</f>
        <v>0</v>
      </c>
      <c r="E6" s="10">
        <f t="shared" si="3"/>
        <v>0</v>
      </c>
      <c r="F6" s="10">
        <f t="shared" si="0"/>
        <v>0</v>
      </c>
      <c r="G6" s="11">
        <f>AN20</f>
        <v>0</v>
      </c>
      <c r="H6" s="110" t="str">
        <f>IF(G6=0,"",IF(SUM(G7:G$7)&lt;&gt;0,ROUNDUP(H$8*G6,0),H$8-SUM(H$3:H5)))</f>
        <v/>
      </c>
      <c r="I6" s="12" t="str">
        <f t="shared" si="4"/>
        <v/>
      </c>
      <c r="K6" s="13" t="s">
        <v>18</v>
      </c>
      <c r="L6" s="14">
        <v>0.3</v>
      </c>
      <c r="M6" s="15" t="s">
        <v>68</v>
      </c>
      <c r="O6" s="24" t="b">
        <f t="shared" si="1"/>
        <v>0</v>
      </c>
      <c r="Q6" s="24" t="b">
        <f t="shared" si="2"/>
        <v>0</v>
      </c>
      <c r="AG6" s="115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5"/>
    </row>
    <row r="7" spans="1:47" ht="20" customHeight="1" x14ac:dyDescent="0.5">
      <c r="A7" s="5"/>
      <c r="B7" s="107">
        <f>AI21</f>
        <v>0</v>
      </c>
      <c r="C7" s="107">
        <f>AL21</f>
        <v>0</v>
      </c>
      <c r="D7" s="10" cm="1">
        <f t="array" ref="D7">SUMPRODUCT(--($C7&gt;$B$21:$B$28),--($C7&lt;=$C$21:$C$28),$D$21:$D$28)</f>
        <v>0</v>
      </c>
      <c r="E7" s="10">
        <f t="shared" si="3"/>
        <v>0</v>
      </c>
      <c r="F7" s="10">
        <f t="shared" si="0"/>
        <v>0</v>
      </c>
      <c r="G7" s="11">
        <f>AN21</f>
        <v>0</v>
      </c>
      <c r="H7" s="110" t="str">
        <f>IF(G7=0,"",IF(SUM(G$7:G8)&lt;&gt;0,ROUNDUP(H$8*G7,0),H$8-SUM(H$3:H6)))</f>
        <v/>
      </c>
      <c r="I7" s="12" t="str">
        <f t="shared" si="4"/>
        <v/>
      </c>
      <c r="K7" s="13" t="s">
        <v>60</v>
      </c>
      <c r="L7" s="27">
        <v>0.5</v>
      </c>
      <c r="M7" s="13"/>
      <c r="O7" s="24" t="b">
        <f t="shared" si="1"/>
        <v>0</v>
      </c>
      <c r="Q7" s="24" t="b">
        <f t="shared" si="2"/>
        <v>0</v>
      </c>
      <c r="AG7" s="115"/>
      <c r="AH7" s="117"/>
      <c r="AI7" s="118" t="s">
        <v>127</v>
      </c>
      <c r="AJ7" s="117"/>
      <c r="AK7" s="117"/>
      <c r="AL7" s="117"/>
      <c r="AM7" s="117"/>
      <c r="AN7" s="117"/>
      <c r="AO7" s="117"/>
      <c r="AP7" s="117"/>
      <c r="AQ7" s="117"/>
      <c r="AR7" s="117"/>
      <c r="AS7" s="115"/>
    </row>
    <row r="8" spans="1:47" ht="20" customHeight="1" x14ac:dyDescent="0.5">
      <c r="A8" s="5"/>
      <c r="B8" s="5"/>
      <c r="C8" s="5"/>
      <c r="D8" s="5"/>
      <c r="E8" s="108">
        <f>AP14</f>
        <v>0</v>
      </c>
      <c r="F8" s="5"/>
      <c r="G8" s="28"/>
      <c r="H8" s="109">
        <f>AP10</f>
        <v>0</v>
      </c>
      <c r="I8" s="29">
        <f>SUM(I3:I7)</f>
        <v>0</v>
      </c>
      <c r="K8" s="13" t="s">
        <v>62</v>
      </c>
      <c r="L8" s="27">
        <v>0.1</v>
      </c>
      <c r="M8" s="13"/>
      <c r="O8" s="24" t="b">
        <f t="shared" si="1"/>
        <v>0</v>
      </c>
      <c r="Q8" s="24" t="b">
        <f t="shared" si="2"/>
        <v>0</v>
      </c>
      <c r="AG8" s="115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5"/>
    </row>
    <row r="9" spans="1:47" ht="20" customHeight="1" x14ac:dyDescent="0.5">
      <c r="A9" s="5"/>
      <c r="B9" s="5"/>
      <c r="C9" s="5"/>
      <c r="D9" s="5"/>
      <c r="E9" s="5"/>
      <c r="F9" s="5"/>
      <c r="G9" s="5"/>
      <c r="H9" s="111">
        <f>SUM(H3:H7)</f>
        <v>0</v>
      </c>
      <c r="I9" s="5"/>
      <c r="K9" s="13" t="s">
        <v>22</v>
      </c>
      <c r="L9" s="14">
        <v>0.2</v>
      </c>
      <c r="M9" s="15"/>
      <c r="O9" s="24" t="b">
        <f t="shared" si="1"/>
        <v>0</v>
      </c>
      <c r="P9" s="30"/>
      <c r="Q9" s="24" t="b">
        <f t="shared" si="2"/>
        <v>0</v>
      </c>
      <c r="AG9" s="115"/>
      <c r="AH9" s="117"/>
      <c r="AI9" s="45" t="s">
        <v>3</v>
      </c>
      <c r="AJ9" s="136"/>
      <c r="AK9" s="137"/>
      <c r="AL9" s="137"/>
      <c r="AM9" s="138"/>
      <c r="AN9" s="117"/>
      <c r="AO9" s="125" t="s">
        <v>143</v>
      </c>
      <c r="AP9" s="126"/>
      <c r="AQ9" s="121"/>
      <c r="AR9" s="117"/>
      <c r="AS9" s="115"/>
    </row>
    <row r="10" spans="1:47" ht="20" customHeight="1" x14ac:dyDescent="0.5">
      <c r="A10" s="5"/>
      <c r="B10" s="133" t="s">
        <v>139</v>
      </c>
      <c r="C10" s="5"/>
      <c r="D10" s="5"/>
      <c r="E10" s="5"/>
      <c r="F10" s="5"/>
      <c r="G10" s="5"/>
      <c r="H10" s="5"/>
      <c r="I10" s="5"/>
      <c r="O10" s="24" t="b">
        <f t="shared" si="1"/>
        <v>0</v>
      </c>
      <c r="Q10" s="16" t="b">
        <f t="shared" si="2"/>
        <v>0</v>
      </c>
      <c r="AG10" s="115"/>
      <c r="AH10" s="117"/>
      <c r="AI10" s="45" t="s">
        <v>4</v>
      </c>
      <c r="AJ10" s="136"/>
      <c r="AK10" s="137"/>
      <c r="AL10" s="137"/>
      <c r="AM10" s="138"/>
      <c r="AN10" s="117"/>
      <c r="AO10" s="45" t="s">
        <v>86</v>
      </c>
      <c r="AP10" s="143"/>
      <c r="AQ10" s="144"/>
      <c r="AR10" s="117"/>
      <c r="AS10" s="115"/>
      <c r="AU10" s="44"/>
    </row>
    <row r="11" spans="1:47" ht="20" customHeight="1" x14ac:dyDescent="0.5">
      <c r="A11" s="5"/>
      <c r="B11" s="4" t="s">
        <v>88</v>
      </c>
      <c r="C11" s="4" t="s">
        <v>84</v>
      </c>
      <c r="D11" s="4" t="s">
        <v>65</v>
      </c>
      <c r="E11" s="4" t="s">
        <v>135</v>
      </c>
      <c r="F11" s="4" t="s">
        <v>136</v>
      </c>
      <c r="G11" s="4" t="s">
        <v>141</v>
      </c>
      <c r="H11" s="4" t="s">
        <v>10</v>
      </c>
      <c r="I11" s="4" t="s">
        <v>1</v>
      </c>
      <c r="O11" s="24" t="b">
        <f t="shared" si="1"/>
        <v>0</v>
      </c>
      <c r="AG11" s="115"/>
      <c r="AH11" s="117"/>
      <c r="AI11" s="45" t="s">
        <v>5</v>
      </c>
      <c r="AJ11" s="136"/>
      <c r="AK11" s="137"/>
      <c r="AL11" s="137"/>
      <c r="AM11" s="138"/>
      <c r="AN11" s="117"/>
      <c r="AO11" s="45" t="s">
        <v>142</v>
      </c>
      <c r="AP11" s="143"/>
      <c r="AQ11" s="144"/>
      <c r="AR11" s="117"/>
      <c r="AS11" s="115"/>
    </row>
    <row r="12" spans="1:47" ht="20" customHeight="1" x14ac:dyDescent="0.5">
      <c r="A12" s="5"/>
      <c r="B12" s="107">
        <f>AI17</f>
        <v>0</v>
      </c>
      <c r="C12" s="107">
        <f>AL17</f>
        <v>0</v>
      </c>
      <c r="D12" s="10" cm="1">
        <f t="array" ref="D12">SUMPRODUCT(--($C12&gt;$B$21:$B$28),--($C12&lt;=$C$21:$C$28),$D$21:$D$28)</f>
        <v>0</v>
      </c>
      <c r="E12" s="10">
        <f>$E$17*D12</f>
        <v>0</v>
      </c>
      <c r="F12" s="10">
        <f>AM17</f>
        <v>0</v>
      </c>
      <c r="G12" s="11">
        <f>AN17</f>
        <v>0</v>
      </c>
      <c r="H12" s="110" t="str">
        <f>IF(G12=0,"",ROUNDUP(I12/F12*1000,0))</f>
        <v/>
      </c>
      <c r="I12" s="10" t="str">
        <f>IF(G12=0,"",$I$17*G12)</f>
        <v/>
      </c>
      <c r="K12" s="134"/>
      <c r="L12" s="135"/>
      <c r="O12" s="24" t="b">
        <f t="shared" si="1"/>
        <v>0</v>
      </c>
      <c r="Q12" s="4" t="s">
        <v>58</v>
      </c>
      <c r="W12" s="45" t="s">
        <v>76</v>
      </c>
      <c r="X12" s="46"/>
      <c r="Z12" s="47" t="s">
        <v>87</v>
      </c>
      <c r="AA12" s="48"/>
      <c r="AC12" s="45" t="s">
        <v>60</v>
      </c>
      <c r="AD12" s="64" t="b">
        <v>0</v>
      </c>
      <c r="AG12" s="115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5"/>
    </row>
    <row r="13" spans="1:47" ht="20" customHeight="1" x14ac:dyDescent="0.5">
      <c r="A13" s="5"/>
      <c r="B13" s="107">
        <f t="shared" ref="B13:B16" si="5">AI18</f>
        <v>0</v>
      </c>
      <c r="C13" s="107">
        <f t="shared" ref="C13:C16" si="6">AL18</f>
        <v>0</v>
      </c>
      <c r="D13" s="10" cm="1">
        <f t="array" ref="D13">SUMPRODUCT(--($C13&gt;$B$21:$B$28),--($C13&lt;=$C$21:$C$28),$D$21:$D$28)</f>
        <v>0</v>
      </c>
      <c r="E13" s="10">
        <f>$E$8*D13</f>
        <v>0</v>
      </c>
      <c r="F13" s="10">
        <f t="shared" ref="F13:F16" si="7">AM18</f>
        <v>0</v>
      </c>
      <c r="G13" s="11">
        <f t="shared" ref="G13:G16" si="8">AN18</f>
        <v>0</v>
      </c>
      <c r="H13" s="110" t="str">
        <f>IF(G13=0,"",IF(SUM(I14:I$16)&lt;&gt;0,ROUNDUP(I13/F13*1000,0),ROUNDUP((I$17-SUM(I$12:I12))/F13*1000,0)))</f>
        <v/>
      </c>
      <c r="I13" s="10" t="str">
        <f t="shared" ref="I13:I16" si="9">IF(G13=0,"",$I$17*G13)</f>
        <v/>
      </c>
      <c r="K13" s="134"/>
      <c r="L13" s="135"/>
      <c r="O13" s="24" t="b">
        <f t="shared" si="1"/>
        <v>0</v>
      </c>
      <c r="Q13" s="31" t="b">
        <f>AA21</f>
        <v>0</v>
      </c>
      <c r="W13" s="32" t="s">
        <v>11</v>
      </c>
      <c r="X13" s="60" t="b">
        <v>0</v>
      </c>
      <c r="Z13" s="49" t="s">
        <v>69</v>
      </c>
      <c r="AA13" s="63" t="b">
        <v>0</v>
      </c>
      <c r="AC13" s="1"/>
      <c r="AD13" s="1"/>
      <c r="AG13" s="115"/>
      <c r="AH13" s="117"/>
      <c r="AI13" s="45" t="s">
        <v>93</v>
      </c>
      <c r="AJ13" s="141"/>
      <c r="AK13" s="141"/>
      <c r="AL13" s="117"/>
      <c r="AM13" s="117"/>
      <c r="AN13" s="117"/>
      <c r="AO13" s="45" t="s">
        <v>6</v>
      </c>
      <c r="AP13" s="141"/>
      <c r="AQ13" s="142"/>
      <c r="AR13" s="117"/>
      <c r="AS13" s="115"/>
    </row>
    <row r="14" spans="1:47" ht="20" customHeight="1" x14ac:dyDescent="0.5">
      <c r="A14" s="5"/>
      <c r="B14" s="107">
        <f t="shared" si="5"/>
        <v>0</v>
      </c>
      <c r="C14" s="107">
        <f t="shared" si="6"/>
        <v>0</v>
      </c>
      <c r="D14" s="10" cm="1">
        <f t="array" ref="D14">SUMPRODUCT(--($C14&gt;$B$21:$B$28),--($C14&lt;=$C$21:$C$28),$D$21:$D$28)</f>
        <v>0</v>
      </c>
      <c r="E14" s="10">
        <f t="shared" ref="E14:E16" si="10">$E$8*D14</f>
        <v>0</v>
      </c>
      <c r="F14" s="10">
        <f t="shared" si="7"/>
        <v>0</v>
      </c>
      <c r="G14" s="11">
        <f t="shared" si="8"/>
        <v>0</v>
      </c>
      <c r="H14" s="110" t="str">
        <f>IF(G14=0,"",IF(SUM(I15:I$16)&lt;&gt;0,ROUNDUP(I14/F14*1000,0),ROUNDUP((I$17-SUM(I$12:I13))/F14*1000,0)))</f>
        <v/>
      </c>
      <c r="I14" s="10" t="str">
        <f t="shared" si="9"/>
        <v/>
      </c>
      <c r="L14" s="135"/>
      <c r="O14" s="24" t="b">
        <f t="shared" si="1"/>
        <v>0</v>
      </c>
      <c r="W14" s="33" t="s">
        <v>12</v>
      </c>
      <c r="X14" s="61" t="b">
        <v>0</v>
      </c>
      <c r="Z14" s="50" t="s">
        <v>70</v>
      </c>
      <c r="AA14" s="61" t="b">
        <v>0</v>
      </c>
      <c r="AG14" s="115"/>
      <c r="AH14" s="117"/>
      <c r="AI14" s="45" t="s">
        <v>94</v>
      </c>
      <c r="AJ14" s="141"/>
      <c r="AK14" s="141"/>
      <c r="AL14" s="117"/>
      <c r="AM14" s="117"/>
      <c r="AN14" s="117"/>
      <c r="AO14" s="45" t="s">
        <v>129</v>
      </c>
      <c r="AP14" s="139"/>
      <c r="AQ14" s="140"/>
      <c r="AR14" s="117"/>
      <c r="AS14" s="115"/>
    </row>
    <row r="15" spans="1:47" ht="20" customHeight="1" x14ac:dyDescent="0.5">
      <c r="A15" s="5"/>
      <c r="B15" s="107">
        <f t="shared" si="5"/>
        <v>0</v>
      </c>
      <c r="C15" s="107">
        <f t="shared" si="6"/>
        <v>0</v>
      </c>
      <c r="D15" s="10" cm="1">
        <f t="array" ref="D15">SUMPRODUCT(--($C15&gt;$B$21:$B$28),--($C15&lt;=$C$21:$C$28),$D$21:$D$28)</f>
        <v>0</v>
      </c>
      <c r="E15" s="10">
        <f t="shared" si="10"/>
        <v>0</v>
      </c>
      <c r="F15" s="10">
        <f t="shared" si="7"/>
        <v>0</v>
      </c>
      <c r="G15" s="11">
        <f t="shared" si="8"/>
        <v>0</v>
      </c>
      <c r="H15" s="110" t="str">
        <f>IF(G15=0,"",IF(SUM(I16:I$16)&lt;&gt;0,ROUNDUP(I15/F15*1000,0),ROUNDUP((I$17-SUM(I$12:I14))/F15*1000,0)))</f>
        <v/>
      </c>
      <c r="I15" s="10" t="str">
        <f t="shared" si="9"/>
        <v/>
      </c>
      <c r="L15" s="135"/>
      <c r="O15" s="24" t="b">
        <f t="shared" si="1"/>
        <v>0</v>
      </c>
      <c r="Q15" s="4" t="s">
        <v>18</v>
      </c>
      <c r="W15" s="34" t="s">
        <v>13</v>
      </c>
      <c r="X15" s="61" t="b">
        <v>0</v>
      </c>
      <c r="Z15" s="50" t="s">
        <v>71</v>
      </c>
      <c r="AA15" s="61" t="b">
        <v>0</v>
      </c>
      <c r="AC15" s="45" t="s">
        <v>62</v>
      </c>
      <c r="AD15" s="64" t="b">
        <v>0</v>
      </c>
      <c r="AG15" s="115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5"/>
    </row>
    <row r="16" spans="1:47" ht="20" customHeight="1" x14ac:dyDescent="0.5">
      <c r="A16" s="5"/>
      <c r="B16" s="107">
        <f t="shared" si="5"/>
        <v>0</v>
      </c>
      <c r="C16" s="107">
        <f t="shared" si="6"/>
        <v>0</v>
      </c>
      <c r="D16" s="10" cm="1">
        <f t="array" ref="D16">SUMPRODUCT(--($C16&gt;$B$21:$B$28),--($C16&lt;=$C$21:$C$28),$D$21:$D$28)</f>
        <v>0</v>
      </c>
      <c r="E16" s="10">
        <f t="shared" si="10"/>
        <v>0</v>
      </c>
      <c r="F16" s="10">
        <f t="shared" si="7"/>
        <v>0</v>
      </c>
      <c r="G16" s="11">
        <f t="shared" si="8"/>
        <v>0</v>
      </c>
      <c r="H16" s="110" t="str">
        <f>IF(G16=0,"",IF(SUM(I$16:I17)&lt;&gt;0,ROUNDUP(I16/F16*1000,0),ROUNDUP((I$17-SUM(I$12:I15))/F16*1000,0)))</f>
        <v/>
      </c>
      <c r="I16" s="10" t="str">
        <f t="shared" si="9"/>
        <v/>
      </c>
      <c r="L16" s="135"/>
      <c r="O16" s="24" t="b">
        <f t="shared" si="1"/>
        <v>0</v>
      </c>
      <c r="Q16" s="31" t="b">
        <f>AA26</f>
        <v>0</v>
      </c>
      <c r="W16" s="34" t="s">
        <v>14</v>
      </c>
      <c r="X16" s="61" t="b">
        <v>0</v>
      </c>
      <c r="Z16" s="50" t="s">
        <v>72</v>
      </c>
      <c r="AA16" s="61" t="b">
        <v>0</v>
      </c>
      <c r="AG16" s="115"/>
      <c r="AH16" s="117"/>
      <c r="AI16" s="47" t="s">
        <v>128</v>
      </c>
      <c r="AJ16" s="119"/>
      <c r="AK16" s="120"/>
      <c r="AL16" s="121" t="s">
        <v>90</v>
      </c>
      <c r="AM16" s="121" t="s">
        <v>0</v>
      </c>
      <c r="AN16" s="121" t="s">
        <v>85</v>
      </c>
      <c r="AO16" s="121" t="s">
        <v>10</v>
      </c>
      <c r="AP16" s="122" t="s">
        <v>137</v>
      </c>
      <c r="AQ16" s="122"/>
      <c r="AR16" s="117"/>
      <c r="AS16" s="115"/>
    </row>
    <row r="17" spans="1:45" ht="20" customHeight="1" x14ac:dyDescent="0.5">
      <c r="A17" s="35"/>
      <c r="B17" s="5"/>
      <c r="C17" s="5"/>
      <c r="D17" s="5"/>
      <c r="E17" s="108">
        <f>AP14</f>
        <v>0</v>
      </c>
      <c r="F17" s="5"/>
      <c r="G17" s="28"/>
      <c r="H17" s="111">
        <f>SUM(H12:H16)</f>
        <v>0</v>
      </c>
      <c r="I17" s="108">
        <f>AP11</f>
        <v>0</v>
      </c>
      <c r="O17" s="24" t="b">
        <f t="shared" si="1"/>
        <v>0</v>
      </c>
      <c r="W17" s="34" t="s">
        <v>15</v>
      </c>
      <c r="X17" s="61" t="b">
        <v>0</v>
      </c>
      <c r="Z17" s="50" t="s">
        <v>73</v>
      </c>
      <c r="AA17" s="61" t="b">
        <v>0</v>
      </c>
      <c r="AG17" s="115"/>
      <c r="AH17" s="117"/>
      <c r="AI17" s="151"/>
      <c r="AJ17" s="152"/>
      <c r="AK17" s="153"/>
      <c r="AL17" s="127"/>
      <c r="AM17" s="128">
        <f>E3</f>
        <v>0</v>
      </c>
      <c r="AN17" s="129"/>
      <c r="AO17" s="130" t="str">
        <f>IF($H$8=0,H12,H3)</f>
        <v/>
      </c>
      <c r="AP17" s="131" t="str">
        <f>IF($I$17=0,I3,I12)</f>
        <v/>
      </c>
      <c r="AQ17" s="132"/>
      <c r="AR17" s="117"/>
      <c r="AS17" s="115"/>
    </row>
    <row r="18" spans="1:45" ht="20" customHeight="1" x14ac:dyDescent="0.5">
      <c r="B18" s="5"/>
      <c r="C18" s="5"/>
      <c r="D18" s="5"/>
      <c r="E18" s="5"/>
      <c r="F18" s="5"/>
      <c r="G18" s="5"/>
      <c r="I18" s="111">
        <f>SUM(I12:I16)</f>
        <v>0</v>
      </c>
      <c r="O18" s="24" t="b">
        <f t="shared" si="1"/>
        <v>0</v>
      </c>
      <c r="Q18" s="4" t="s">
        <v>60</v>
      </c>
      <c r="W18" s="34" t="s">
        <v>17</v>
      </c>
      <c r="X18" s="61" t="b">
        <v>0</v>
      </c>
      <c r="Z18" s="50" t="s">
        <v>74</v>
      </c>
      <c r="AA18" s="61" t="b">
        <v>0</v>
      </c>
      <c r="AC18" s="45" t="s">
        <v>33</v>
      </c>
      <c r="AD18" s="64" t="b">
        <v>0</v>
      </c>
      <c r="AG18" s="115"/>
      <c r="AH18" s="117"/>
      <c r="AI18" s="151"/>
      <c r="AJ18" s="152"/>
      <c r="AK18" s="153"/>
      <c r="AL18" s="127"/>
      <c r="AM18" s="128">
        <f>E4</f>
        <v>0</v>
      </c>
      <c r="AN18" s="129"/>
      <c r="AO18" s="130" t="str">
        <f t="shared" ref="AO18:AO21" si="11">IF($H$8=0,H13,H4)</f>
        <v/>
      </c>
      <c r="AP18" s="131" t="str">
        <f t="shared" ref="AP18:AP21" si="12">IF($I$17=0,I4,I13)</f>
        <v/>
      </c>
      <c r="AQ18" s="132"/>
      <c r="AR18" s="117"/>
      <c r="AS18" s="115"/>
    </row>
    <row r="19" spans="1:45" ht="20" customHeight="1" x14ac:dyDescent="0.5">
      <c r="O19" s="24" t="b">
        <f t="shared" si="1"/>
        <v>0</v>
      </c>
      <c r="Q19" s="31" t="b">
        <f>AD12</f>
        <v>0</v>
      </c>
      <c r="W19" s="34" t="s">
        <v>19</v>
      </c>
      <c r="X19" s="61" t="b">
        <v>0</v>
      </c>
      <c r="Z19" s="51" t="s">
        <v>75</v>
      </c>
      <c r="AA19" s="62" t="b">
        <v>0</v>
      </c>
      <c r="AG19" s="115"/>
      <c r="AH19" s="117"/>
      <c r="AI19" s="151"/>
      <c r="AJ19" s="152"/>
      <c r="AK19" s="153"/>
      <c r="AL19" s="127"/>
      <c r="AM19" s="128">
        <f>E5</f>
        <v>0</v>
      </c>
      <c r="AN19" s="129"/>
      <c r="AO19" s="130" t="str">
        <f t="shared" si="11"/>
        <v/>
      </c>
      <c r="AP19" s="131" t="str">
        <f t="shared" si="12"/>
        <v/>
      </c>
      <c r="AQ19" s="132"/>
      <c r="AR19" s="117"/>
      <c r="AS19" s="115"/>
    </row>
    <row r="20" spans="1:45" ht="20" customHeight="1" x14ac:dyDescent="0.5">
      <c r="B20" s="4" t="s">
        <v>91</v>
      </c>
      <c r="C20" s="4" t="s">
        <v>92</v>
      </c>
      <c r="D20" s="4" t="s">
        <v>65</v>
      </c>
      <c r="E20" s="4" t="s">
        <v>46</v>
      </c>
      <c r="F20" s="5"/>
      <c r="G20" s="5"/>
      <c r="H20" s="5"/>
      <c r="I20" s="42" t="s">
        <v>95</v>
      </c>
      <c r="O20" s="24" t="b">
        <f t="shared" si="1"/>
        <v>0</v>
      </c>
      <c r="W20" s="34" t="s">
        <v>20</v>
      </c>
      <c r="X20" s="61" t="b">
        <v>0</v>
      </c>
      <c r="AG20" s="115"/>
      <c r="AH20" s="117"/>
      <c r="AI20" s="151"/>
      <c r="AJ20" s="152"/>
      <c r="AK20" s="153"/>
      <c r="AL20" s="127"/>
      <c r="AM20" s="128">
        <f>E6</f>
        <v>0</v>
      </c>
      <c r="AN20" s="129"/>
      <c r="AO20" s="130" t="str">
        <f t="shared" si="11"/>
        <v/>
      </c>
      <c r="AP20" s="131" t="str">
        <f t="shared" si="12"/>
        <v/>
      </c>
      <c r="AQ20" s="132"/>
      <c r="AR20" s="117"/>
      <c r="AS20" s="115"/>
    </row>
    <row r="21" spans="1:45" ht="20" customHeight="1" x14ac:dyDescent="0.5">
      <c r="B21" s="8">
        <v>0</v>
      </c>
      <c r="C21" s="8">
        <v>5</v>
      </c>
      <c r="D21" s="9">
        <v>0</v>
      </c>
      <c r="E21" s="9">
        <v>0</v>
      </c>
      <c r="F21" s="5"/>
      <c r="G21" s="5"/>
      <c r="H21" s="5"/>
      <c r="I21" s="41">
        <v>0.05</v>
      </c>
      <c r="O21" s="24" t="b">
        <f t="shared" si="1"/>
        <v>0</v>
      </c>
      <c r="Q21" s="4" t="s">
        <v>62</v>
      </c>
      <c r="W21" s="34" t="s">
        <v>21</v>
      </c>
      <c r="X21" s="61" t="b">
        <v>0</v>
      </c>
      <c r="Z21" s="45" t="s">
        <v>58</v>
      </c>
      <c r="AA21" s="64" t="b">
        <v>0</v>
      </c>
      <c r="AC21" s="47" t="s">
        <v>37</v>
      </c>
      <c r="AD21" s="52">
        <f>SUM(AD22:AD28)</f>
        <v>0</v>
      </c>
      <c r="AG21" s="115"/>
      <c r="AH21" s="117"/>
      <c r="AI21" s="151"/>
      <c r="AJ21" s="152"/>
      <c r="AK21" s="153"/>
      <c r="AL21" s="127"/>
      <c r="AM21" s="128">
        <f>E7</f>
        <v>0</v>
      </c>
      <c r="AN21" s="129"/>
      <c r="AO21" s="130" t="str">
        <f t="shared" si="11"/>
        <v/>
      </c>
      <c r="AP21" s="131" t="str">
        <f t="shared" si="12"/>
        <v/>
      </c>
      <c r="AQ21" s="132"/>
      <c r="AR21" s="117"/>
      <c r="AS21" s="115"/>
    </row>
    <row r="22" spans="1:45" ht="20" customHeight="1" x14ac:dyDescent="0.5">
      <c r="B22" s="8">
        <v>5</v>
      </c>
      <c r="C22" s="8">
        <v>10</v>
      </c>
      <c r="D22" s="9">
        <f>E22/$E$23</f>
        <v>0.75</v>
      </c>
      <c r="E22" s="9">
        <v>15</v>
      </c>
      <c r="F22" s="5"/>
      <c r="G22" s="5"/>
      <c r="H22" s="5"/>
      <c r="I22" s="41">
        <v>0.1</v>
      </c>
      <c r="O22" s="24" t="b">
        <f t="shared" si="1"/>
        <v>0</v>
      </c>
      <c r="Q22" s="31" t="b">
        <f>AD15</f>
        <v>0</v>
      </c>
      <c r="W22" s="34" t="s">
        <v>23</v>
      </c>
      <c r="X22" s="61" t="b">
        <v>0</v>
      </c>
      <c r="Z22" s="145"/>
      <c r="AA22" s="146"/>
      <c r="AC22" s="53" t="s">
        <v>2</v>
      </c>
      <c r="AD22" s="54" t="str">
        <f>IF(O3=0,"-",L3)</f>
        <v>-</v>
      </c>
      <c r="AG22" s="115"/>
      <c r="AH22" s="117"/>
      <c r="AI22" s="47"/>
      <c r="AJ22" s="119"/>
      <c r="AK22" s="120"/>
      <c r="AL22" s="112"/>
      <c r="AM22" s="112"/>
      <c r="AN22" s="113">
        <f>SUM(AN17:AN21)</f>
        <v>0</v>
      </c>
      <c r="AO22" s="112">
        <f>SUM(AO17:AO21)</f>
        <v>0</v>
      </c>
      <c r="AP22" s="114">
        <f>SUM(AP17:AP21)</f>
        <v>0</v>
      </c>
      <c r="AQ22" s="114"/>
      <c r="AR22" s="117"/>
      <c r="AS22" s="115"/>
    </row>
    <row r="23" spans="1:45" ht="20" customHeight="1" x14ac:dyDescent="0.5">
      <c r="B23" s="8">
        <v>10</v>
      </c>
      <c r="C23" s="8">
        <v>20</v>
      </c>
      <c r="D23" s="9">
        <v>1</v>
      </c>
      <c r="E23" s="9">
        <v>20</v>
      </c>
      <c r="F23" s="5"/>
      <c r="G23" s="5"/>
      <c r="H23" s="5"/>
      <c r="I23" s="41">
        <v>0.15</v>
      </c>
      <c r="O23" s="24" t="b">
        <f t="shared" si="1"/>
        <v>0</v>
      </c>
      <c r="W23" s="34" t="s">
        <v>24</v>
      </c>
      <c r="X23" s="61" t="b">
        <v>0</v>
      </c>
      <c r="Z23" s="149"/>
      <c r="AA23" s="150"/>
      <c r="AC23" s="55" t="s">
        <v>16</v>
      </c>
      <c r="AD23" s="56" t="str">
        <f>IF(Q3=1,L4,"-")</f>
        <v>-</v>
      </c>
      <c r="AG23" s="115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5"/>
    </row>
    <row r="24" spans="1:45" ht="20" customHeight="1" x14ac:dyDescent="0.5">
      <c r="B24" s="8">
        <v>20</v>
      </c>
      <c r="C24" s="8">
        <v>30</v>
      </c>
      <c r="D24" s="9">
        <f>E24/$E$23</f>
        <v>1.25</v>
      </c>
      <c r="E24" s="9">
        <v>25</v>
      </c>
      <c r="F24" s="5"/>
      <c r="G24" s="5"/>
      <c r="H24" s="5"/>
      <c r="I24" s="41">
        <v>0.2</v>
      </c>
      <c r="O24" s="24" t="b">
        <f t="shared" si="1"/>
        <v>0</v>
      </c>
      <c r="Q24" s="4" t="s">
        <v>33</v>
      </c>
      <c r="W24" s="34" t="s">
        <v>25</v>
      </c>
      <c r="X24" s="61" t="b">
        <v>0</v>
      </c>
      <c r="Z24" s="147"/>
      <c r="AA24" s="148"/>
      <c r="AC24" s="55" t="s">
        <v>58</v>
      </c>
      <c r="AD24" s="57" t="str">
        <f>IF(Q13=FALSE,"-",L5)</f>
        <v>-</v>
      </c>
      <c r="AG24" s="115"/>
      <c r="AH24" s="117"/>
      <c r="AI24" s="125" t="s">
        <v>40</v>
      </c>
      <c r="AJ24" s="126"/>
      <c r="AK24" s="126"/>
      <c r="AL24" s="126"/>
      <c r="AM24" s="126"/>
      <c r="AN24" s="126"/>
      <c r="AO24" s="126"/>
      <c r="AP24" s="126"/>
      <c r="AQ24" s="126"/>
      <c r="AR24" s="117"/>
      <c r="AS24" s="115"/>
    </row>
    <row r="25" spans="1:45" ht="20" customHeight="1" x14ac:dyDescent="0.5">
      <c r="B25" s="8">
        <v>30</v>
      </c>
      <c r="C25" s="8">
        <v>40</v>
      </c>
      <c r="D25" s="9">
        <f>E25/$E$23</f>
        <v>1.5</v>
      </c>
      <c r="E25" s="9">
        <v>30</v>
      </c>
      <c r="F25" s="5"/>
      <c r="G25" s="5"/>
      <c r="H25" s="5"/>
      <c r="I25" s="41">
        <v>0.25</v>
      </c>
      <c r="O25" s="24" t="b">
        <f t="shared" si="1"/>
        <v>0</v>
      </c>
      <c r="Q25" s="31" t="b">
        <f>AD18</f>
        <v>0</v>
      </c>
      <c r="W25" s="34" t="s">
        <v>26</v>
      </c>
      <c r="X25" s="61" t="b">
        <v>0</v>
      </c>
      <c r="AC25" s="55" t="s">
        <v>18</v>
      </c>
      <c r="AD25" s="57" t="str">
        <f>IF(Q16=FALSE,"-",L6)</f>
        <v>-</v>
      </c>
      <c r="AG25" s="115"/>
      <c r="AH25" s="117"/>
      <c r="AI25" s="145"/>
      <c r="AJ25" s="154"/>
      <c r="AK25" s="154"/>
      <c r="AL25" s="154"/>
      <c r="AM25" s="154"/>
      <c r="AN25" s="154"/>
      <c r="AO25" s="154"/>
      <c r="AP25" s="154"/>
      <c r="AQ25" s="155"/>
      <c r="AR25" s="117"/>
      <c r="AS25" s="115"/>
    </row>
    <row r="26" spans="1:45" ht="20" customHeight="1" x14ac:dyDescent="0.5">
      <c r="B26" s="8">
        <v>40</v>
      </c>
      <c r="C26" s="8">
        <v>50</v>
      </c>
      <c r="D26" s="9">
        <v>1.75</v>
      </c>
      <c r="E26" s="9">
        <f>E23*D26</f>
        <v>35</v>
      </c>
      <c r="F26" s="5"/>
      <c r="G26" s="35"/>
      <c r="H26" s="35"/>
      <c r="I26" s="43">
        <v>0.3</v>
      </c>
      <c r="O26" s="24" t="b">
        <f t="shared" si="1"/>
        <v>0</v>
      </c>
      <c r="W26" s="33" t="s">
        <v>27</v>
      </c>
      <c r="X26" s="61" t="b">
        <v>0</v>
      </c>
      <c r="Z26" s="45" t="s">
        <v>18</v>
      </c>
      <c r="AA26" s="64" t="b">
        <v>0</v>
      </c>
      <c r="AC26" s="55" t="s">
        <v>60</v>
      </c>
      <c r="AD26" s="57" t="str">
        <f>IF(Q19=FALSE,"-",L7)</f>
        <v>-</v>
      </c>
      <c r="AG26" s="115"/>
      <c r="AH26" s="117"/>
      <c r="AI26" s="156"/>
      <c r="AJ26" s="157"/>
      <c r="AK26" s="157"/>
      <c r="AL26" s="157"/>
      <c r="AM26" s="157"/>
      <c r="AN26" s="157"/>
      <c r="AO26" s="157"/>
      <c r="AP26" s="157"/>
      <c r="AQ26" s="158"/>
      <c r="AR26" s="117"/>
      <c r="AS26" s="115"/>
    </row>
    <row r="27" spans="1:45" ht="20" customHeight="1" x14ac:dyDescent="0.5">
      <c r="B27" s="8">
        <v>50</v>
      </c>
      <c r="C27" s="8">
        <v>60</v>
      </c>
      <c r="D27" s="9">
        <v>2</v>
      </c>
      <c r="E27" s="9">
        <f>E23*D27</f>
        <v>40</v>
      </c>
      <c r="F27" s="5"/>
      <c r="O27" s="16" t="b">
        <f t="shared" si="1"/>
        <v>0</v>
      </c>
      <c r="W27" s="34" t="s">
        <v>28</v>
      </c>
      <c r="X27" s="61" t="b">
        <v>0</v>
      </c>
      <c r="Z27" s="145"/>
      <c r="AA27" s="146"/>
      <c r="AC27" s="55" t="s">
        <v>62</v>
      </c>
      <c r="AD27" s="57" t="str">
        <f>IF(Q22=FALSE,"-",L8)</f>
        <v>-</v>
      </c>
      <c r="AG27" s="115"/>
      <c r="AH27" s="117"/>
      <c r="AI27" s="159"/>
      <c r="AJ27" s="160"/>
      <c r="AK27" s="160"/>
      <c r="AL27" s="160"/>
      <c r="AM27" s="160"/>
      <c r="AN27" s="160"/>
      <c r="AO27" s="160"/>
      <c r="AP27" s="160"/>
      <c r="AQ27" s="161"/>
      <c r="AR27" s="117"/>
      <c r="AS27" s="115"/>
    </row>
    <row r="28" spans="1:45" ht="20" customHeight="1" x14ac:dyDescent="0.5">
      <c r="B28" s="8">
        <v>60</v>
      </c>
      <c r="C28" s="8" t="s">
        <v>89</v>
      </c>
      <c r="D28" s="9">
        <v>0</v>
      </c>
      <c r="E28" s="9">
        <f>E24*D28</f>
        <v>0</v>
      </c>
      <c r="F28" s="5"/>
      <c r="L28" s="37"/>
      <c r="W28" s="34" t="s">
        <v>29</v>
      </c>
      <c r="X28" s="61" t="b">
        <v>0</v>
      </c>
      <c r="Z28" s="147"/>
      <c r="AA28" s="148"/>
      <c r="AC28" s="58" t="s">
        <v>22</v>
      </c>
      <c r="AD28" s="59" t="str">
        <f>IF(Q25=FALSE,"-",L9)</f>
        <v>-</v>
      </c>
      <c r="AG28" s="115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5"/>
    </row>
    <row r="29" spans="1:45" ht="20" customHeight="1" x14ac:dyDescent="0.5">
      <c r="P29" s="38"/>
      <c r="W29" s="34" t="s">
        <v>30</v>
      </c>
      <c r="X29" s="61" t="b">
        <v>0</v>
      </c>
      <c r="AG29" s="115"/>
      <c r="AH29" s="117"/>
      <c r="AI29" s="123" t="s">
        <v>133</v>
      </c>
      <c r="AJ29" s="117"/>
      <c r="AK29" s="117"/>
      <c r="AL29" s="117"/>
      <c r="AM29" s="117"/>
      <c r="AN29" s="117"/>
      <c r="AO29" s="117"/>
      <c r="AP29" s="117"/>
      <c r="AQ29" s="117"/>
      <c r="AR29" s="117"/>
      <c r="AS29" s="115"/>
    </row>
    <row r="30" spans="1:45" ht="20" customHeight="1" x14ac:dyDescent="0.5">
      <c r="P30" s="38"/>
      <c r="W30" s="34" t="s">
        <v>31</v>
      </c>
      <c r="X30" s="61" t="b">
        <v>0</v>
      </c>
      <c r="AG30" s="115"/>
      <c r="AH30" s="117"/>
      <c r="AI30" s="123" t="s">
        <v>131</v>
      </c>
      <c r="AJ30" s="117"/>
      <c r="AK30" s="117"/>
      <c r="AL30" s="117"/>
      <c r="AM30" s="117"/>
      <c r="AN30" s="117"/>
      <c r="AO30" s="117"/>
      <c r="AP30" s="117"/>
      <c r="AQ30" s="117"/>
      <c r="AR30" s="117"/>
      <c r="AS30" s="115"/>
    </row>
    <row r="31" spans="1:45" ht="20" customHeight="1" x14ac:dyDescent="0.5">
      <c r="P31" s="38"/>
      <c r="W31" s="34" t="s">
        <v>32</v>
      </c>
      <c r="X31" s="61" t="b">
        <v>0</v>
      </c>
      <c r="AG31" s="115"/>
      <c r="AH31" s="117"/>
      <c r="AI31" s="123" t="s">
        <v>134</v>
      </c>
      <c r="AJ31" s="117"/>
      <c r="AK31" s="117"/>
      <c r="AL31" s="117"/>
      <c r="AM31" s="117"/>
      <c r="AN31" s="117"/>
      <c r="AO31" s="117"/>
      <c r="AP31" s="117"/>
      <c r="AQ31" s="117"/>
      <c r="AR31" s="117"/>
      <c r="AS31" s="115"/>
    </row>
    <row r="32" spans="1:45" ht="20" customHeight="1" x14ac:dyDescent="0.5">
      <c r="P32" s="38"/>
      <c r="W32" s="34" t="s">
        <v>34</v>
      </c>
      <c r="X32" s="61" t="b">
        <v>0</v>
      </c>
      <c r="AG32" s="115"/>
      <c r="AH32" s="117"/>
      <c r="AI32" s="123" t="s">
        <v>130</v>
      </c>
      <c r="AJ32" s="117"/>
      <c r="AK32" s="117"/>
      <c r="AL32" s="117"/>
      <c r="AM32" s="117"/>
      <c r="AN32" s="117"/>
      <c r="AO32" s="117"/>
      <c r="AP32" s="117"/>
      <c r="AQ32" s="117"/>
      <c r="AR32" s="117"/>
      <c r="AS32" s="115"/>
    </row>
    <row r="33" spans="16:45" ht="20" customHeight="1" x14ac:dyDescent="0.5">
      <c r="W33" s="34" t="s">
        <v>35</v>
      </c>
      <c r="X33" s="61" t="b">
        <v>0</v>
      </c>
      <c r="AG33" s="115"/>
      <c r="AH33" s="117"/>
      <c r="AI33" s="123" t="s">
        <v>132</v>
      </c>
      <c r="AJ33" s="117"/>
      <c r="AK33" s="117"/>
      <c r="AL33" s="117"/>
      <c r="AM33" s="117"/>
      <c r="AN33" s="117"/>
      <c r="AO33" s="117"/>
      <c r="AP33" s="117"/>
      <c r="AQ33" s="117"/>
      <c r="AR33" s="117"/>
      <c r="AS33" s="115"/>
    </row>
    <row r="34" spans="16:45" ht="20" customHeight="1" x14ac:dyDescent="0.5">
      <c r="P34" s="39"/>
      <c r="W34" s="34" t="s">
        <v>36</v>
      </c>
      <c r="X34" s="61" t="b">
        <v>0</v>
      </c>
      <c r="AG34" s="115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5"/>
    </row>
    <row r="35" spans="16:45" ht="20" customHeight="1" x14ac:dyDescent="0.5">
      <c r="W35" s="34" t="s">
        <v>38</v>
      </c>
      <c r="X35" s="61" t="b">
        <v>0</v>
      </c>
      <c r="AG35" s="115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5"/>
    </row>
    <row r="36" spans="16:45" ht="20" hidden="1" customHeight="1" x14ac:dyDescent="0.5">
      <c r="W36" s="36" t="s">
        <v>39</v>
      </c>
      <c r="X36" s="62" t="b">
        <v>0</v>
      </c>
    </row>
    <row r="37" spans="16:45" ht="20" hidden="1" customHeight="1" x14ac:dyDescent="0.5"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</row>
    <row r="38" spans="16:45" ht="20" hidden="1" customHeight="1" x14ac:dyDescent="0.5"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</row>
    <row r="39" spans="16:45" ht="20" hidden="1" customHeight="1" x14ac:dyDescent="0.5"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</row>
    <row r="40" spans="16:45" ht="20" hidden="1" customHeight="1" x14ac:dyDescent="0.5"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</row>
    <row r="41" spans="16:45" ht="20" hidden="1" customHeight="1" x14ac:dyDescent="0.5"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</row>
    <row r="42" spans="16:45" ht="20" hidden="1" customHeight="1" x14ac:dyDescent="0.5"/>
    <row r="43" spans="16:45" ht="20" hidden="1" customHeight="1" x14ac:dyDescent="0.5"/>
    <row r="44" spans="16:45" ht="20" hidden="1" customHeight="1" x14ac:dyDescent="0.5"/>
    <row r="45" spans="16:45" ht="19.899999999999999" hidden="1" customHeight="1" x14ac:dyDescent="0.5"/>
    <row r="46" spans="16:45" ht="19.899999999999999" hidden="1" customHeight="1" x14ac:dyDescent="0.5"/>
    <row r="47" spans="16:45" ht="19.899999999999999" hidden="1" customHeight="1" x14ac:dyDescent="0.5"/>
    <row r="48" spans="16:45" ht="19.899999999999999" hidden="1" customHeight="1" x14ac:dyDescent="0.5"/>
    <row r="49" ht="19.899999999999999" hidden="1" customHeight="1" x14ac:dyDescent="0.5"/>
    <row r="50" ht="19.899999999999999" hidden="1" customHeight="1" x14ac:dyDescent="0.5"/>
    <row r="51" ht="19.899999999999999" hidden="1" customHeight="1" x14ac:dyDescent="0.5"/>
    <row r="52" ht="19.899999999999999" hidden="1" customHeight="1" x14ac:dyDescent="0.5"/>
    <row r="53" ht="19.899999999999999" hidden="1" customHeight="1" x14ac:dyDescent="0.5"/>
    <row r="54" ht="19.899999999999999" hidden="1" customHeight="1" x14ac:dyDescent="0.5"/>
    <row r="55" ht="19.899999999999999" hidden="1" customHeight="1" x14ac:dyDescent="0.5"/>
    <row r="56" ht="19.899999999999999" hidden="1" customHeight="1" x14ac:dyDescent="0.5"/>
    <row r="57" ht="19.899999999999999" hidden="1" customHeight="1" x14ac:dyDescent="0.5"/>
    <row r="58" ht="19.899999999999999" hidden="1" customHeight="1" x14ac:dyDescent="0.5"/>
    <row r="66" spans="19:20" ht="15" hidden="1" customHeight="1" x14ac:dyDescent="0.5">
      <c r="S66" s="40"/>
      <c r="T66" s="40"/>
    </row>
    <row r="67" spans="19:20" ht="15" hidden="1" customHeight="1" x14ac:dyDescent="0.5">
      <c r="S67" s="40"/>
      <c r="T67" s="40"/>
    </row>
    <row r="68" spans="19:20" ht="15" hidden="1" customHeight="1" x14ac:dyDescent="0.5">
      <c r="S68" s="40"/>
      <c r="T68" s="40"/>
    </row>
    <row r="69" spans="19:20" ht="15" hidden="1" customHeight="1" x14ac:dyDescent="0.5">
      <c r="S69" s="40"/>
      <c r="T69" s="40"/>
    </row>
    <row r="70" spans="19:20" ht="15" hidden="1" customHeight="1" x14ac:dyDescent="0.5">
      <c r="S70" s="40"/>
      <c r="T70" s="40"/>
    </row>
    <row r="71" spans="19:20" ht="15" hidden="1" customHeight="1" x14ac:dyDescent="0.5">
      <c r="S71" s="40"/>
      <c r="T71" s="40"/>
    </row>
    <row r="72" spans="19:20" ht="15" hidden="1" customHeight="1" x14ac:dyDescent="0.5">
      <c r="S72" s="40"/>
      <c r="T72" s="40"/>
    </row>
    <row r="73" spans="19:20" ht="15" hidden="1" customHeight="1" x14ac:dyDescent="0.5">
      <c r="S73" s="40"/>
      <c r="T73" s="40"/>
    </row>
    <row r="74" spans="19:20" ht="15" hidden="1" customHeight="1" x14ac:dyDescent="0.5">
      <c r="S74" s="40"/>
      <c r="T74" s="40"/>
    </row>
    <row r="75" spans="19:20" ht="15" hidden="1" customHeight="1" x14ac:dyDescent="0.5">
      <c r="S75" s="40"/>
      <c r="T75" s="40"/>
    </row>
    <row r="76" spans="19:20" ht="15" hidden="1" customHeight="1" x14ac:dyDescent="0.5">
      <c r="S76" s="40"/>
      <c r="T76" s="40"/>
    </row>
    <row r="77" spans="19:20" ht="15" hidden="1" customHeight="1" x14ac:dyDescent="0.5">
      <c r="S77" s="40"/>
      <c r="T77" s="40"/>
    </row>
    <row r="78" spans="19:20" ht="15" hidden="1" customHeight="1" x14ac:dyDescent="0.5">
      <c r="S78" s="40"/>
      <c r="T78" s="40"/>
    </row>
    <row r="79" spans="19:20" ht="15" hidden="1" customHeight="1" x14ac:dyDescent="0.5">
      <c r="S79" s="40"/>
      <c r="T79" s="40"/>
    </row>
    <row r="80" spans="19:20" ht="15" hidden="1" customHeight="1" x14ac:dyDescent="0.5">
      <c r="S80" s="40"/>
      <c r="T80" s="40"/>
    </row>
    <row r="81" spans="19:20" ht="15" hidden="1" customHeight="1" x14ac:dyDescent="0.5">
      <c r="S81" s="40"/>
      <c r="T81" s="40"/>
    </row>
    <row r="82" spans="19:20" ht="15" hidden="1" customHeight="1" x14ac:dyDescent="0.5">
      <c r="S82" s="40"/>
      <c r="T82" s="40"/>
    </row>
    <row r="83" spans="19:20" ht="15" hidden="1" customHeight="1" x14ac:dyDescent="0.5">
      <c r="S83" s="40"/>
      <c r="T83" s="40"/>
    </row>
    <row r="84" spans="19:20" ht="15" hidden="1" customHeight="1" x14ac:dyDescent="0.5">
      <c r="S84" s="40"/>
      <c r="T84" s="40"/>
    </row>
    <row r="85" spans="19:20" ht="15" hidden="1" customHeight="1" x14ac:dyDescent="0.5">
      <c r="S85" s="40"/>
      <c r="T85" s="40"/>
    </row>
    <row r="86" spans="19:20" ht="15" hidden="1" customHeight="1" x14ac:dyDescent="0.5">
      <c r="S86" s="40"/>
      <c r="T86" s="40"/>
    </row>
    <row r="87" spans="19:20" ht="15" hidden="1" customHeight="1" x14ac:dyDescent="0.5">
      <c r="S87" s="40"/>
      <c r="T87" s="40"/>
    </row>
    <row r="88" spans="19:20" ht="15" hidden="1" customHeight="1" x14ac:dyDescent="0.5">
      <c r="S88" s="40"/>
      <c r="T88" s="40"/>
    </row>
    <row r="89" spans="19:20" ht="15" hidden="1" customHeight="1" x14ac:dyDescent="0.5">
      <c r="S89" s="40"/>
      <c r="T89" s="40"/>
    </row>
    <row r="90" spans="19:20" ht="15" hidden="1" customHeight="1" x14ac:dyDescent="0.5">
      <c r="S90" s="40"/>
      <c r="T90" s="40"/>
    </row>
    <row r="91" spans="19:20" ht="15" hidden="1" customHeight="1" x14ac:dyDescent="0.5">
      <c r="S91" s="40"/>
      <c r="T91" s="40"/>
    </row>
    <row r="92" spans="19:20" ht="15" hidden="1" customHeight="1" x14ac:dyDescent="0.5">
      <c r="S92" s="40"/>
      <c r="T92" s="40"/>
    </row>
    <row r="93" spans="19:20" ht="15" hidden="1" customHeight="1" x14ac:dyDescent="0.5">
      <c r="S93" s="40"/>
      <c r="T93" s="40"/>
    </row>
    <row r="94" spans="19:20" ht="15" hidden="1" customHeight="1" x14ac:dyDescent="0.5">
      <c r="S94" s="40"/>
      <c r="T94" s="40"/>
    </row>
    <row r="95" spans="19:20" ht="15" hidden="1" customHeight="1" x14ac:dyDescent="0.5">
      <c r="S95" s="40"/>
      <c r="T95" s="40"/>
    </row>
    <row r="96" spans="19:20" ht="15" hidden="1" customHeight="1" x14ac:dyDescent="0.5">
      <c r="S96" s="40"/>
      <c r="T96" s="40"/>
    </row>
    <row r="97" spans="19:20" ht="15" hidden="1" customHeight="1" x14ac:dyDescent="0.5">
      <c r="S97" s="40"/>
      <c r="T97" s="40"/>
    </row>
    <row r="98" spans="19:20" ht="15" hidden="1" customHeight="1" x14ac:dyDescent="0.5">
      <c r="S98" s="40"/>
      <c r="T98" s="40"/>
    </row>
    <row r="99" spans="19:20" ht="15" hidden="1" customHeight="1" x14ac:dyDescent="0.5">
      <c r="S99" s="40"/>
      <c r="T99" s="40"/>
    </row>
    <row r="100" spans="19:20" ht="15" hidden="1" customHeight="1" x14ac:dyDescent="0.5">
      <c r="S100" s="40"/>
      <c r="T100" s="40"/>
    </row>
  </sheetData>
  <sheetProtection algorithmName="SHA-512" hashValue="bs9KC0pvu2HR966pWIovbCqmijCfcEZq63NpsPvHGJ6VXmb0Sde5hgFvQ2QmWRqiJrKY+42F+lIYZrIxM+mHyA==" saltValue="P6WXs3gMmp6htOXeXDES5g==" spinCount="100000" sheet="1" selectLockedCells="1"/>
  <mergeCells count="17">
    <mergeCell ref="Z27:AA28"/>
    <mergeCell ref="AP10:AQ10"/>
    <mergeCell ref="Z22:AA24"/>
    <mergeCell ref="AI17:AK17"/>
    <mergeCell ref="AI18:AK18"/>
    <mergeCell ref="AI19:AK19"/>
    <mergeCell ref="AI20:AK20"/>
    <mergeCell ref="AI21:AK21"/>
    <mergeCell ref="AI25:AQ27"/>
    <mergeCell ref="AJ9:AM9"/>
    <mergeCell ref="AJ10:AM10"/>
    <mergeCell ref="AJ11:AM11"/>
    <mergeCell ref="AP14:AQ14"/>
    <mergeCell ref="AP13:AQ13"/>
    <mergeCell ref="AJ13:AK13"/>
    <mergeCell ref="AJ14:AK14"/>
    <mergeCell ref="AP11:AQ11"/>
  </mergeCells>
  <phoneticPr fontId="10" type="noConversion"/>
  <conditionalFormatting sqref="AM17:AM21">
    <cfRule type="cellIs" dxfId="2" priority="1" operator="equal">
      <formula>0</formula>
    </cfRule>
  </conditionalFormatting>
  <conditionalFormatting sqref="AN22">
    <cfRule type="cellIs" dxfId="1" priority="2" operator="equal">
      <formula>0</formula>
    </cfRule>
    <cfRule type="cellIs" dxfId="0" priority="3" operator="equal">
      <formula>1</formula>
    </cfRule>
  </conditionalFormatting>
  <dataValidations count="10">
    <dataValidation errorStyle="warning" operator="equal" allowBlank="1" showInputMessage="1" showErrorMessage="1" error="Please enter values which sums up to 100%" sqref="AN22" xr:uid="{1F363E00-651E-443C-AE25-251F6D413E4C}"/>
    <dataValidation type="date" operator="greaterThan" allowBlank="1" showInputMessage="1" showErrorMessage="1" error="You have to enter a date greater than today!" sqref="AJ13:AK14" xr:uid="{88053B11-C550-44D5-A744-9F6896F46CC2}">
      <formula1>TODAY()</formula1>
    </dataValidation>
    <dataValidation type="list" allowBlank="1" showInputMessage="1" showErrorMessage="1" sqref="AP13:AQ13" xr:uid="{90F27D72-7E52-49D9-BCC4-1F5CC5A42286}">
      <formula1>"Spread, ASAP"</formula1>
    </dataValidation>
    <dataValidation type="decimal" allowBlank="1" showInputMessage="1" showErrorMessage="1" error="You have to enter a value between 0% and 100%!" sqref="AN17:AN21" xr:uid="{8BE05623-9251-4A03-B8FE-23705DCB224C}">
      <formula1>0</formula1>
      <formula2>1</formula2>
    </dataValidation>
    <dataValidation type="decimal" operator="greaterThan" allowBlank="1" showInputMessage="1" showErrorMessage="1" error="You have to enter a value greater than 0!" sqref="AP14:AQ14 AP11:AQ11" xr:uid="{B0796EF8-CF9B-4E6B-8573-0E050525B5B2}">
      <formula1>0</formula1>
    </dataValidation>
    <dataValidation type="decimal" operator="greaterThan" allowBlank="1" showDropDown="1" showInputMessage="1" showErrorMessage="1" error="You have to enter a value between 6 and 60!" sqref="AM17:AM21" xr:uid="{DDD0EB97-808E-43D9-8FAE-1F53F5AC7A3A}">
      <formula1>0</formula1>
    </dataValidation>
    <dataValidation type="whole" allowBlank="1" showDropDown="1" showInputMessage="1" showErrorMessage="1" error="You have to enter a value between 6 and 60!" sqref="AL17:AL21" xr:uid="{8986DA74-4EC2-4C04-A9CC-D0AA837FBC37}">
      <formula1>6</formula1>
      <formula2>60</formula2>
    </dataValidation>
    <dataValidation type="whole" operator="greaterThan" allowBlank="1" showInputMessage="1" showErrorMessage="1" error="You have to enter a value greater than 0!" sqref="AP10:AQ10" xr:uid="{ABE85E2E-5686-41F1-AF4A-09A7A0D364C4}">
      <formula1>0</formula1>
    </dataValidation>
    <dataValidation allowBlank="1" showInputMessage="1" showErrorMessage="1" promptTitle="Spots Weight" prompt="The weight is applied on either impressions or net budget - whichever is filled in above" sqref="AN16" xr:uid="{586E175E-3F1F-4F6A-864B-5135DDFF3327}"/>
    <dataValidation allowBlank="1" showInputMessage="1" showErrorMessage="1" promptTitle="Impressions Distribution" prompt="Spread - delivers impressions evenly throughout the campaign dates_x000a_ASAP - delivers impressions as quickly as inventory is available" sqref="AO13" xr:uid="{A6D0A735-EA08-49D3-9C81-226F6E189286}"/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2" orientation="landscape" blackAndWhite="1" horizontalDpi="300" verticalDpi="300" r:id="rId1"/>
  <ignoredErrors>
    <ignoredError sqref="O4:O27 Q13:Q25 Q4:Q10 AM17:AM21" unlockedFormula="1"/>
  </ignoredError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D532AE6D56269C45B58E8042FA6FBDF5" ma:contentTypeVersion="5" ma:contentTypeDescription="Създаване на нов документ" ma:contentTypeScope="" ma:versionID="6c4d28a34703f6d2a8fcfb5de5dcbdcd">
  <xsd:schema xmlns:xsd="http://www.w3.org/2001/XMLSchema" xmlns:xs="http://www.w3.org/2001/XMLSchema" xmlns:p="http://schemas.microsoft.com/office/2006/metadata/properties" xmlns:ns3="be549af5-ba43-40e7-ad81-00eb8dcb1282" targetNamespace="http://schemas.microsoft.com/office/2006/metadata/properties" ma:root="true" ma:fieldsID="63cfb767a820553c105052486effab7a" ns3:_="">
    <xsd:import namespace="be549af5-ba43-40e7-ad81-00eb8dcb128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549af5-ba43-40e7-ad81-00eb8dcb12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ъдържание"/>
        <xsd:element ref="dc:title" minOccurs="0" maxOccurs="1" ma:index="4" ma:displayName="Заглав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EC2A12-8C67-45D2-9ACD-2390C2F35EE1}">
  <ds:schemaRefs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e549af5-ba43-40e7-ad81-00eb8dcb128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C06E396-C8B1-4DA3-B9C2-8EBE59F78B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549af5-ba43-40e7-ad81-00eb8dcb12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973BF6-7995-43E7-B307-C735F3BF01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Rate Card</vt:lpstr>
      <vt:lpstr>Order Template</vt:lpstr>
      <vt:lpstr>Discount</vt:lpstr>
      <vt:lpstr>'Order Template'!Print_Area</vt:lpstr>
      <vt:lpstr>'Rate Card'!Print_Area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Gergana Dyulgerova</dc:creator>
  <cp:lastModifiedBy>Gergana Dyulgerova</cp:lastModifiedBy>
  <cp:lastPrinted>2026-02-25T21:50:38Z</cp:lastPrinted>
  <dcterms:created xsi:type="dcterms:W3CDTF">2019-07-27T14:41:20Z</dcterms:created>
  <dcterms:modified xsi:type="dcterms:W3CDTF">2026-03-11T18:05:48Z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0x010100D532AE6D56269C45B58E8042FA6FBDF5</vt:lpwstr>
  </property>
</Properties>
</file>